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6135" activeTab="1"/>
  </bookViews>
  <sheets>
    <sheet name="Encylindriskm.ihk " sheetId="1" r:id="rId1"/>
    <sheet name="Ångförbrukning." sheetId="2" r:id="rId2"/>
  </sheets>
  <definedNames>
    <definedName name="_xlnm.Print_Area" localSheetId="0">'Encylindriskm.ihk '!$A$1:$L$105</definedName>
  </definedNames>
  <calcPr fullCalcOnLoad="1"/>
</workbook>
</file>

<file path=xl/sharedStrings.xml><?xml version="1.0" encoding="utf-8"?>
<sst xmlns="http://schemas.openxmlformats.org/spreadsheetml/2006/main" count="209" uniqueCount="140">
  <si>
    <t>Effektberäkning Ångmaskiner</t>
  </si>
  <si>
    <t>Maskin</t>
  </si>
  <si>
    <t>Kostr:</t>
  </si>
  <si>
    <t>Typ:</t>
  </si>
  <si>
    <t>Encylindrisk</t>
  </si>
  <si>
    <t>mättad ånga</t>
  </si>
  <si>
    <t>Indata:</t>
  </si>
  <si>
    <t>Enhetsomvandl.</t>
  </si>
  <si>
    <t>Bet.</t>
  </si>
  <si>
    <t>Panntryck:</t>
  </si>
  <si>
    <t>Kg/cm2</t>
  </si>
  <si>
    <t>&gt;</t>
  </si>
  <si>
    <t>P</t>
  </si>
  <si>
    <t>Vacuum  :</t>
  </si>
  <si>
    <t>cm Hg</t>
  </si>
  <si>
    <t>Kg/cm2 abs.</t>
  </si>
  <si>
    <t>Po</t>
  </si>
  <si>
    <t>Cyl.dia.</t>
  </si>
  <si>
    <t>mm</t>
  </si>
  <si>
    <t>cm</t>
  </si>
  <si>
    <t>D</t>
  </si>
  <si>
    <t>Slaglängd:</t>
  </si>
  <si>
    <t>m</t>
  </si>
  <si>
    <t>S</t>
  </si>
  <si>
    <t>Varvtal    :</t>
  </si>
  <si>
    <t>r/m</t>
  </si>
  <si>
    <t>n</t>
  </si>
  <si>
    <t>Fyllning   :</t>
  </si>
  <si>
    <t>%</t>
  </si>
  <si>
    <t>e</t>
  </si>
  <si>
    <t>Beräkning:</t>
  </si>
  <si>
    <t>Tot.tryck  :</t>
  </si>
  <si>
    <t>Pt</t>
  </si>
  <si>
    <t>Tryckfall från pannan:</t>
  </si>
  <si>
    <t>&lt;100 r/m</t>
  </si>
  <si>
    <t>kg/cm2</t>
  </si>
  <si>
    <t>&gt;100 r/m</t>
  </si>
  <si>
    <t>Pt=P+(1-Po)-Ps</t>
  </si>
  <si>
    <t>Ps =</t>
  </si>
  <si>
    <t>Pt =</t>
  </si>
  <si>
    <t>Po =</t>
  </si>
  <si>
    <t xml:space="preserve">Fylln.volym </t>
  </si>
  <si>
    <t>V</t>
  </si>
  <si>
    <t>p</t>
  </si>
  <si>
    <t xml:space="preserve"> *d^2 *S*</t>
  </si>
  <si>
    <t>V=</t>
  </si>
  <si>
    <t>cm3</t>
  </si>
  <si>
    <t>Expansionsionsförhållande   e</t>
  </si>
  <si>
    <t>e=</t>
  </si>
  <si>
    <t>Expansionskoeffecient       f</t>
  </si>
  <si>
    <t>( 1+2,3*log e )</t>
  </si>
  <si>
    <t xml:space="preserve">               e</t>
  </si>
  <si>
    <t>f=</t>
  </si>
  <si>
    <t>Fyllighetskoefficient</t>
  </si>
  <si>
    <t>k</t>
  </si>
  <si>
    <t>varvtal&lt;100</t>
  </si>
  <si>
    <t>varvtal&gt;100</t>
  </si>
  <si>
    <t>vald</t>
  </si>
  <si>
    <t>k=</t>
  </si>
  <si>
    <t>Indikerat medeltryck</t>
  </si>
  <si>
    <t>Pi</t>
  </si>
  <si>
    <t>k * f * Pt</t>
  </si>
  <si>
    <t>Pi=</t>
  </si>
  <si>
    <t xml:space="preserve"> Effektiv kolvarea</t>
  </si>
  <si>
    <t>A</t>
  </si>
  <si>
    <t xml:space="preserve"> * D^2</t>
  </si>
  <si>
    <t>A=</t>
  </si>
  <si>
    <t>cm2</t>
  </si>
  <si>
    <t>Indikerad effekt</t>
  </si>
  <si>
    <t>Ni</t>
  </si>
  <si>
    <t xml:space="preserve"> Pi * A * 2 * S * n</t>
  </si>
  <si>
    <t xml:space="preserve">           60 *</t>
  </si>
  <si>
    <t>Ni=</t>
  </si>
  <si>
    <t>ihk</t>
  </si>
  <si>
    <t>Maskinens indikerade effekt:</t>
  </si>
  <si>
    <t>ihk.</t>
  </si>
  <si>
    <t>Ångförbrukning.</t>
  </si>
  <si>
    <t>Adm.tryck:</t>
  </si>
  <si>
    <t>Kg/cm2ata</t>
  </si>
  <si>
    <t>Pa</t>
  </si>
  <si>
    <t>HT cyl dia:</t>
  </si>
  <si>
    <t>d</t>
  </si>
  <si>
    <t>Ind.effekt :</t>
  </si>
  <si>
    <t>Ihk</t>
  </si>
  <si>
    <t>*Slagvol</t>
  </si>
  <si>
    <t>vt &amp; vb</t>
  </si>
  <si>
    <t xml:space="preserve"> Slagvolym</t>
  </si>
  <si>
    <t xml:space="preserve"> * d^2 * S</t>
  </si>
  <si>
    <t>m3</t>
  </si>
  <si>
    <t>Specifik ångvikt</t>
  </si>
  <si>
    <t>g</t>
  </si>
  <si>
    <t>Pa=</t>
  </si>
  <si>
    <t>kg/cm2 ata</t>
  </si>
  <si>
    <t>Ur Ångtabell</t>
  </si>
  <si>
    <t>P abs.</t>
  </si>
  <si>
    <t>g=</t>
  </si>
  <si>
    <t>Kg/m3</t>
  </si>
  <si>
    <t>Synlig  ångförbrukning</t>
  </si>
  <si>
    <t>Ås</t>
  </si>
  <si>
    <t>(vt+vb)*Vh*</t>
  </si>
  <si>
    <t xml:space="preserve">         g</t>
  </si>
  <si>
    <t>*   n   *   60</t>
  </si>
  <si>
    <t>Ås=</t>
  </si>
  <si>
    <t>kg/h</t>
  </si>
  <si>
    <t>Synlig ångförbrukning/ihk.tim.</t>
  </si>
  <si>
    <t>Åh</t>
  </si>
  <si>
    <t>Åh=</t>
  </si>
  <si>
    <t>Kg/ihktim</t>
  </si>
  <si>
    <t>Cylinderkondensation HT</t>
  </si>
  <si>
    <t>Kh</t>
  </si>
  <si>
    <t>Cylinderkondensation</t>
  </si>
  <si>
    <t>Liten</t>
  </si>
  <si>
    <t>mask.</t>
  </si>
  <si>
    <t>kg/ihk.tim</t>
  </si>
  <si>
    <t>Stor</t>
  </si>
  <si>
    <t>Vald</t>
  </si>
  <si>
    <t>Kh=</t>
  </si>
  <si>
    <t>Läckånga</t>
  </si>
  <si>
    <t>Ål</t>
  </si>
  <si>
    <t>l</t>
  </si>
  <si>
    <t>l%*Åh</t>
  </si>
  <si>
    <t>Tät</t>
  </si>
  <si>
    <t>Mindre tät</t>
  </si>
  <si>
    <t>mask</t>
  </si>
  <si>
    <t>Ål=</t>
  </si>
  <si>
    <t>Verklig ångförbrukning      Åtot</t>
  </si>
  <si>
    <t>Åh+Kh+Ål</t>
  </si>
  <si>
    <t>Åtot=</t>
  </si>
  <si>
    <t>kg/ihk.tim.</t>
  </si>
  <si>
    <t>Tim ångförbrukning</t>
  </si>
  <si>
    <t>Åtim</t>
  </si>
  <si>
    <t>Åtot*Ni</t>
  </si>
  <si>
    <t>Åtim=</t>
  </si>
  <si>
    <t>kg/tim.</t>
  </si>
  <si>
    <t>Maskinens ångförbrukning per ihk.&amp; tim.</t>
  </si>
  <si>
    <t xml:space="preserve">        kg/ihk.tim.</t>
  </si>
  <si>
    <t>Maskinens ångförbrukning per tim.</t>
  </si>
  <si>
    <t xml:space="preserve">  kg/tim.</t>
  </si>
  <si>
    <t>Maskinens ångförbrukning per min.</t>
  </si>
  <si>
    <t xml:space="preserve">   kg/min.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</si>
</sst>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5" formatCode="#,##0_);[Red]\(#,##0\)"/>
    <numFmt numFmtId="167" formatCode="#,##0.00_);[Red]\(#,##0.00\)"/>
    <numFmt numFmtId="169" formatCode="&quot; kr&quot;#,##0_);[Red]\(&quot; kr&quot;#,##0\)"/>
    <numFmt numFmtId="171" formatCode="&quot; kr&quot;#,##0.00_);[Red]\(&quot; kr&quot;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sz val="10"/>
      <name val="Symeteo"/>
      <family val="0"/>
    </font>
    <font>
      <b/>
      <sz val="10"/>
      <name val="Symbol"/>
      <family val="0"/>
    </font>
    <font>
      <b/>
      <sz val="12"/>
      <name val="Arial"/>
      <family val="0"/>
    </font>
    <font>
      <sz val="10"/>
      <name val="Symbol"/>
      <family val="0"/>
    </font>
  </fonts>
  <fills count="8">
    <fill>
      <patternFill/>
    </fill>
    <fill>
      <patternFill patternType="gray125"/>
    </fill>
    <fill>
      <patternFill patternType="lightGray">
        <fgColor indexed="15"/>
      </patternFill>
    </fill>
    <fill>
      <patternFill patternType="lightGray">
        <fgColor indexed="11"/>
      </patternFill>
    </fill>
    <fill>
      <patternFill patternType="lightGray">
        <fgColor indexed="13"/>
      </patternFill>
    </fill>
    <fill>
      <patternFill patternType="gray125">
        <fgColor indexed="13"/>
      </patternFill>
    </fill>
    <fill>
      <patternFill patternType="darkGray">
        <fgColor indexed="13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medium"/>
      <top style="medium"/>
      <bottom style="medium"/>
    </border>
    <border>
      <left style="thin">
        <color indexed="12"/>
      </left>
      <right>
        <color indexed="63"/>
      </right>
      <top style="medium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medium"/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medium"/>
      <bottom style="medium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12"/>
      </left>
      <right>
        <color indexed="63"/>
      </right>
      <top style="medium"/>
      <bottom style="medium"/>
    </border>
    <border>
      <left style="thin">
        <color indexed="12"/>
      </left>
      <right>
        <color indexed="63"/>
      </right>
      <top style="thin">
        <color indexed="12"/>
      </top>
      <bottom style="medium"/>
    </border>
    <border>
      <left>
        <color indexed="63"/>
      </left>
      <right>
        <color indexed="63"/>
      </right>
      <top style="thin">
        <color indexed="12"/>
      </top>
      <bottom style="medium"/>
    </border>
    <border>
      <left>
        <color indexed="63"/>
      </left>
      <right style="thin">
        <color indexed="12"/>
      </right>
      <top style="thin">
        <color indexed="12"/>
      </top>
      <bottom style="medium"/>
    </border>
    <border>
      <left style="thin"/>
      <right style="thin"/>
      <top style="thin"/>
      <bottom style="thin">
        <color indexed="12"/>
      </bottom>
    </border>
    <border>
      <left style="thin">
        <color indexed="12"/>
      </left>
      <right>
        <color indexed="63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>
        <color indexed="63"/>
      </left>
      <right style="thin">
        <color indexed="12"/>
      </right>
      <top style="medium"/>
      <bottom style="thin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9" fontId="4" fillId="0" borderId="1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7" fillId="2" borderId="7" xfId="0" applyNumberFormat="1" applyFont="1" applyFill="1" applyBorder="1" applyAlignment="1" applyProtection="1">
      <alignment/>
      <protection/>
    </xf>
    <xf numFmtId="0" fontId="4" fillId="2" borderId="8" xfId="0" applyNumberFormat="1" applyFont="1" applyFill="1" applyBorder="1" applyAlignment="1" applyProtection="1">
      <alignment/>
      <protection/>
    </xf>
    <xf numFmtId="0" fontId="4" fillId="2" borderId="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2" borderId="15" xfId="0" applyNumberFormat="1" applyFont="1" applyFill="1" applyBorder="1" applyAlignment="1" applyProtection="1">
      <alignment horizontal="center"/>
      <protection/>
    </xf>
    <xf numFmtId="0" fontId="4" fillId="2" borderId="16" xfId="0" applyNumberFormat="1" applyFont="1" applyFill="1" applyBorder="1" applyAlignment="1" applyProtection="1">
      <alignment horizontal="center"/>
      <protection/>
    </xf>
    <xf numFmtId="0" fontId="4" fillId="2" borderId="16" xfId="0" applyNumberFormat="1" applyFont="1" applyFill="1" applyBorder="1" applyAlignment="1" applyProtection="1">
      <alignment/>
      <protection/>
    </xf>
    <xf numFmtId="0" fontId="5" fillId="3" borderId="0" xfId="0" applyNumberFormat="1" applyFont="1" applyFill="1" applyBorder="1" applyAlignment="1" applyProtection="1">
      <alignment/>
      <protection/>
    </xf>
    <xf numFmtId="0" fontId="4" fillId="3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5" fillId="3" borderId="14" xfId="0" applyNumberFormat="1" applyFont="1" applyFill="1" applyBorder="1" applyAlignment="1" applyProtection="1">
      <alignment/>
      <protection/>
    </xf>
    <xf numFmtId="0" fontId="9" fillId="3" borderId="14" xfId="0" applyNumberFormat="1" applyFont="1" applyFill="1" applyBorder="1" applyAlignment="1" applyProtection="1">
      <alignment horizontal="left"/>
      <protection/>
    </xf>
    <xf numFmtId="0" fontId="5" fillId="3" borderId="0" xfId="0" applyNumberFormat="1" applyFont="1" applyFill="1" applyBorder="1" applyAlignment="1" applyProtection="1">
      <alignment horizontal="center"/>
      <protection/>
    </xf>
    <xf numFmtId="0" fontId="5" fillId="2" borderId="16" xfId="0" applyNumberFormat="1" applyFont="1" applyFill="1" applyBorder="1" applyAlignment="1" applyProtection="1">
      <alignment horizontal="center"/>
      <protection/>
    </xf>
    <xf numFmtId="0" fontId="4" fillId="2" borderId="17" xfId="0" applyNumberFormat="1" applyFont="1" applyFill="1" applyBorder="1" applyAlignment="1" applyProtection="1">
      <alignment/>
      <protection/>
    </xf>
    <xf numFmtId="0" fontId="9" fillId="2" borderId="1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3" borderId="14" xfId="0" applyNumberFormat="1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5" fillId="3" borderId="0" xfId="0" applyNumberFormat="1" applyFont="1" applyFill="1" applyBorder="1" applyAlignment="1" applyProtection="1">
      <alignment horizontal="left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2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4" fillId="4" borderId="20" xfId="0" applyNumberFormat="1" applyFont="1" applyFill="1" applyBorder="1" applyAlignment="1" applyProtection="1">
      <alignment/>
      <protection/>
    </xf>
    <xf numFmtId="0" fontId="4" fillId="4" borderId="21" xfId="0" applyNumberFormat="1" applyFont="1" applyFill="1" applyBorder="1" applyAlignment="1" applyProtection="1">
      <alignment/>
      <protection/>
    </xf>
    <xf numFmtId="0" fontId="4" fillId="4" borderId="2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9" fillId="2" borderId="0" xfId="0" applyNumberFormat="1" applyFont="1" applyFill="1" applyBorder="1" applyAlignment="1" applyProtection="1">
      <alignment horizontal="center"/>
      <protection/>
    </xf>
    <xf numFmtId="0" fontId="9" fillId="5" borderId="23" xfId="0" applyNumberFormat="1" applyFont="1" applyFill="1" applyBorder="1" applyAlignment="1" applyProtection="1">
      <alignment horizontal="center"/>
      <protection/>
    </xf>
    <xf numFmtId="0" fontId="4" fillId="5" borderId="3" xfId="0" applyNumberFormat="1" applyFont="1" applyFill="1" applyBorder="1" applyAlignment="1" applyProtection="1">
      <alignment horizontal="center"/>
      <protection/>
    </xf>
    <xf numFmtId="0" fontId="4" fillId="5" borderId="24" xfId="0" applyNumberFormat="1" applyFont="1" applyFill="1" applyBorder="1" applyAlignment="1" applyProtection="1">
      <alignment horizontal="center"/>
      <protection/>
    </xf>
    <xf numFmtId="0" fontId="4" fillId="5" borderId="25" xfId="0" applyNumberFormat="1" applyFont="1" applyFill="1" applyBorder="1" applyAlignment="1" applyProtection="1">
      <alignment horizontal="center"/>
      <protection/>
    </xf>
    <xf numFmtId="0" fontId="4" fillId="5" borderId="1" xfId="0" applyNumberFormat="1" applyFont="1" applyFill="1" applyBorder="1" applyAlignment="1" applyProtection="1">
      <alignment horizontal="center"/>
      <protection/>
    </xf>
    <xf numFmtId="0" fontId="4" fillId="5" borderId="26" xfId="0" applyNumberFormat="1" applyFont="1" applyFill="1" applyBorder="1" applyAlignment="1" applyProtection="1">
      <alignment/>
      <protection/>
    </xf>
    <xf numFmtId="0" fontId="4" fillId="5" borderId="4" xfId="0" applyNumberFormat="1" applyFont="1" applyFill="1" applyBorder="1" applyAlignment="1" applyProtection="1">
      <alignment horizontal="center"/>
      <protection/>
    </xf>
    <xf numFmtId="0" fontId="4" fillId="5" borderId="26" xfId="0" applyNumberFormat="1" applyFont="1" applyFill="1" applyBorder="1" applyAlignment="1" applyProtection="1">
      <alignment horizontal="center"/>
      <protection/>
    </xf>
    <xf numFmtId="0" fontId="4" fillId="5" borderId="27" xfId="0" applyNumberFormat="1" applyFont="1" applyFill="1" applyBorder="1" applyAlignment="1" applyProtection="1">
      <alignment/>
      <protection/>
    </xf>
    <xf numFmtId="0" fontId="4" fillId="5" borderId="6" xfId="0" applyNumberFormat="1" applyFont="1" applyFill="1" applyBorder="1" applyAlignment="1" applyProtection="1">
      <alignment/>
      <protection/>
    </xf>
    <xf numFmtId="0" fontId="4" fillId="6" borderId="3" xfId="0" applyNumberFormat="1" applyFont="1" applyFill="1" applyBorder="1" applyAlignment="1" applyProtection="1">
      <alignment horizontal="center"/>
      <protection/>
    </xf>
    <xf numFmtId="0" fontId="4" fillId="6" borderId="24" xfId="0" applyNumberFormat="1" applyFont="1" applyFill="1" applyBorder="1" applyAlignment="1" applyProtection="1">
      <alignment horizontal="center"/>
      <protection/>
    </xf>
    <xf numFmtId="0" fontId="4" fillId="6" borderId="7" xfId="0" applyNumberFormat="1" applyFont="1" applyFill="1" applyBorder="1" applyAlignment="1" applyProtection="1">
      <alignment horizontal="center"/>
      <protection/>
    </xf>
    <xf numFmtId="0" fontId="4" fillId="6" borderId="25" xfId="0" applyNumberFormat="1" applyFont="1" applyFill="1" applyBorder="1" applyAlignment="1" applyProtection="1">
      <alignment horizontal="center"/>
      <protection/>
    </xf>
    <xf numFmtId="0" fontId="4" fillId="6" borderId="1" xfId="0" applyNumberFormat="1" applyFont="1" applyFill="1" applyBorder="1" applyAlignment="1" applyProtection="1">
      <alignment horizontal="center"/>
      <protection/>
    </xf>
    <xf numFmtId="0" fontId="4" fillId="6" borderId="24" xfId="0" applyNumberFormat="1" applyFont="1" applyFill="1" applyBorder="1" applyAlignment="1" applyProtection="1">
      <alignment/>
      <protection/>
    </xf>
    <xf numFmtId="0" fontId="5" fillId="5" borderId="20" xfId="0" applyNumberFormat="1" applyFont="1" applyFill="1" applyBorder="1" applyAlignment="1" applyProtection="1">
      <alignment horizontal="center"/>
      <protection/>
    </xf>
    <xf numFmtId="0" fontId="11" fillId="3" borderId="0" xfId="0" applyNumberFormat="1" applyFont="1" applyFill="1" applyBorder="1" applyAlignment="1" applyProtection="1">
      <alignment/>
      <protection/>
    </xf>
    <xf numFmtId="9" fontId="4" fillId="0" borderId="1" xfId="0" applyNumberFormat="1" applyFont="1" applyFill="1" applyBorder="1" applyAlignment="1" applyProtection="1">
      <alignment horizontal="left"/>
      <protection/>
    </xf>
    <xf numFmtId="0" fontId="4" fillId="5" borderId="15" xfId="0" applyNumberFormat="1" applyFont="1" applyFill="1" applyBorder="1" applyAlignment="1" applyProtection="1">
      <alignment/>
      <protection/>
    </xf>
    <xf numFmtId="0" fontId="4" fillId="5" borderId="18" xfId="0" applyNumberFormat="1" applyFont="1" applyFill="1" applyBorder="1" applyAlignment="1" applyProtection="1">
      <alignment/>
      <protection/>
    </xf>
    <xf numFmtId="0" fontId="5" fillId="5" borderId="16" xfId="0" applyNumberFormat="1" applyFont="1" applyFill="1" applyBorder="1" applyAlignment="1" applyProtection="1">
      <alignment horizontal="center"/>
      <protection/>
    </xf>
    <xf numFmtId="0" fontId="4" fillId="6" borderId="15" xfId="0" applyNumberFormat="1" applyFont="1" applyFill="1" applyBorder="1" applyAlignment="1" applyProtection="1">
      <alignment horizontal="center"/>
      <protection/>
    </xf>
    <xf numFmtId="0" fontId="4" fillId="6" borderId="18" xfId="0" applyNumberFormat="1" applyFont="1" applyFill="1" applyBorder="1" applyAlignment="1" applyProtection="1">
      <alignment/>
      <protection/>
    </xf>
    <xf numFmtId="0" fontId="4" fillId="6" borderId="16" xfId="0" applyNumberFormat="1" applyFont="1" applyFill="1" applyBorder="1" applyAlignment="1" applyProtection="1">
      <alignment/>
      <protection/>
    </xf>
    <xf numFmtId="0" fontId="4" fillId="5" borderId="15" xfId="0" applyNumberFormat="1" applyFont="1" applyFill="1" applyBorder="1" applyAlignment="1" applyProtection="1">
      <alignment horizontal="center"/>
      <protection/>
    </xf>
    <xf numFmtId="0" fontId="4" fillId="5" borderId="16" xfId="0" applyNumberFormat="1" applyFont="1" applyFill="1" applyBorder="1" applyAlignment="1" applyProtection="1">
      <alignment/>
      <protection/>
    </xf>
    <xf numFmtId="0" fontId="4" fillId="6" borderId="16" xfId="0" applyNumberFormat="1" applyFont="1" applyFill="1" applyBorder="1" applyAlignment="1" applyProtection="1">
      <alignment horizontal="center"/>
      <protection/>
    </xf>
    <xf numFmtId="0" fontId="4" fillId="5" borderId="16" xfId="0" applyNumberFormat="1" applyFont="1" applyFill="1" applyBorder="1" applyAlignment="1" applyProtection="1">
      <alignment horizontal="center"/>
      <protection/>
    </xf>
    <xf numFmtId="0" fontId="5" fillId="6" borderId="16" xfId="0" applyNumberFormat="1" applyFont="1" applyFill="1" applyBorder="1" applyAlignment="1" applyProtection="1">
      <alignment horizontal="center"/>
      <protection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/>
      <protection/>
    </xf>
    <xf numFmtId="0" fontId="10" fillId="0" borderId="28" xfId="0" applyNumberFormat="1" applyFon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/>
      <protection/>
    </xf>
    <xf numFmtId="0" fontId="7" fillId="2" borderId="28" xfId="0" applyNumberFormat="1" applyFont="1" applyFill="1" applyBorder="1" applyAlignment="1" applyProtection="1">
      <alignment/>
      <protection/>
    </xf>
    <xf numFmtId="0" fontId="7" fillId="2" borderId="30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31" xfId="0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/>
      <protection/>
    </xf>
    <xf numFmtId="0" fontId="5" fillId="2" borderId="28" xfId="0" applyNumberFormat="1" applyFont="1" applyFill="1" applyBorder="1" applyAlignment="1" applyProtection="1">
      <alignment/>
      <protection/>
    </xf>
    <xf numFmtId="0" fontId="9" fillId="3" borderId="32" xfId="0" applyNumberFormat="1" applyFont="1" applyFill="1" applyBorder="1" applyAlignment="1" applyProtection="1">
      <alignment horizontal="right"/>
      <protection/>
    </xf>
    <xf numFmtId="0" fontId="4" fillId="3" borderId="28" xfId="0" applyNumberFormat="1" applyFont="1" applyFill="1" applyBorder="1" applyAlignment="1" applyProtection="1">
      <alignment/>
      <protection/>
    </xf>
    <xf numFmtId="0" fontId="5" fillId="0" borderId="31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/>
      <protection/>
    </xf>
    <xf numFmtId="0" fontId="4" fillId="4" borderId="34" xfId="0" applyNumberFormat="1" applyFont="1" applyFill="1" applyBorder="1" applyAlignment="1" applyProtection="1">
      <alignment/>
      <protection/>
    </xf>
    <xf numFmtId="0" fontId="4" fillId="2" borderId="33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/>
      <protection/>
    </xf>
    <xf numFmtId="0" fontId="4" fillId="0" borderId="37" xfId="0" applyNumberFormat="1" applyFont="1" applyFill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center"/>
      <protection/>
    </xf>
    <xf numFmtId="0" fontId="4" fillId="0" borderId="38" xfId="0" applyNumberFormat="1" applyFont="1" applyFill="1" applyBorder="1" applyAlignment="1" applyProtection="1">
      <alignment horizontal="center"/>
      <protection/>
    </xf>
    <xf numFmtId="0" fontId="4" fillId="0" borderId="39" xfId="0" applyNumberFormat="1" applyFont="1" applyFill="1" applyBorder="1" applyAlignment="1" applyProtection="1">
      <alignment/>
      <protection/>
    </xf>
    <xf numFmtId="0" fontId="4" fillId="0" borderId="40" xfId="0" applyNumberFormat="1" applyFont="1" applyFill="1" applyBorder="1" applyAlignment="1" applyProtection="1">
      <alignment/>
      <protection/>
    </xf>
    <xf numFmtId="0" fontId="4" fillId="0" borderId="41" xfId="0" applyNumberFormat="1" applyFont="1" applyFill="1" applyBorder="1" applyAlignment="1" applyProtection="1">
      <alignment/>
      <protection/>
    </xf>
    <xf numFmtId="0" fontId="4" fillId="0" borderId="42" xfId="0" applyNumberFormat="1" applyFont="1" applyFill="1" applyBorder="1" applyAlignment="1" applyProtection="1">
      <alignment/>
      <protection/>
    </xf>
    <xf numFmtId="0" fontId="4" fillId="0" borderId="43" xfId="0" applyNumberFormat="1" applyFont="1" applyFill="1" applyBorder="1" applyAlignment="1" applyProtection="1">
      <alignment/>
      <protection/>
    </xf>
    <xf numFmtId="0" fontId="4" fillId="0" borderId="44" xfId="0" applyNumberFormat="1" applyFont="1" applyFill="1" applyBorder="1" applyAlignment="1" applyProtection="1">
      <alignment/>
      <protection/>
    </xf>
    <xf numFmtId="0" fontId="5" fillId="3" borderId="32" xfId="0" applyNumberFormat="1" applyFont="1" applyFill="1" applyBorder="1" applyAlignment="1" applyProtection="1">
      <alignment/>
      <protection/>
    </xf>
    <xf numFmtId="0" fontId="5" fillId="3" borderId="28" xfId="0" applyNumberFormat="1" applyFont="1" applyFill="1" applyBorder="1" applyAlignment="1" applyProtection="1">
      <alignment/>
      <protection/>
    </xf>
    <xf numFmtId="0" fontId="4" fillId="0" borderId="45" xfId="0" applyNumberFormat="1" applyFont="1" applyFill="1" applyBorder="1" applyAlignment="1" applyProtection="1">
      <alignment/>
      <protection/>
    </xf>
    <xf numFmtId="0" fontId="5" fillId="5" borderId="46" xfId="0" applyNumberFormat="1" applyFont="1" applyFill="1" applyBorder="1" applyAlignment="1" applyProtection="1">
      <alignment horizontal="center"/>
      <protection/>
    </xf>
    <xf numFmtId="0" fontId="4" fillId="6" borderId="28" xfId="0" applyNumberFormat="1" applyFont="1" applyFill="1" applyBorder="1" applyAlignment="1" applyProtection="1">
      <alignment horizontal="center"/>
      <protection/>
    </xf>
    <xf numFmtId="0" fontId="4" fillId="5" borderId="28" xfId="0" applyNumberFormat="1" applyFont="1" applyFill="1" applyBorder="1" applyAlignment="1" applyProtection="1">
      <alignment horizontal="center"/>
      <protection/>
    </xf>
    <xf numFmtId="0" fontId="4" fillId="6" borderId="28" xfId="0" applyNumberFormat="1" applyFont="1" applyFill="1" applyBorder="1" applyAlignment="1" applyProtection="1">
      <alignment/>
      <protection/>
    </xf>
    <xf numFmtId="0" fontId="4" fillId="5" borderId="31" xfId="0" applyNumberFormat="1" applyFont="1" applyFill="1" applyBorder="1" applyAlignment="1" applyProtection="1">
      <alignment/>
      <protection/>
    </xf>
    <xf numFmtId="0" fontId="5" fillId="3" borderId="32" xfId="0" applyNumberFormat="1" applyFont="1" applyFill="1" applyBorder="1" applyAlignment="1" applyProtection="1">
      <alignment horizontal="center"/>
      <protection/>
    </xf>
    <xf numFmtId="0" fontId="5" fillId="3" borderId="28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6" fillId="0" borderId="40" xfId="0" applyNumberFormat="1" applyFont="1" applyFill="1" applyBorder="1" applyAlignment="1" applyProtection="1">
      <alignment/>
      <protection/>
    </xf>
    <xf numFmtId="0" fontId="4" fillId="0" borderId="47" xfId="0" applyNumberFormat="1" applyFont="1" applyFill="1" applyBorder="1" applyAlignment="1" applyProtection="1">
      <alignment/>
      <protection/>
    </xf>
    <xf numFmtId="0" fontId="4" fillId="0" borderId="48" xfId="0" applyNumberFormat="1" applyFont="1" applyFill="1" applyBorder="1" applyAlignment="1" applyProtection="1">
      <alignment/>
      <protection/>
    </xf>
    <xf numFmtId="0" fontId="4" fillId="0" borderId="49" xfId="0" applyNumberFormat="1" applyFont="1" applyFill="1" applyBorder="1" applyAlignment="1" applyProtection="1">
      <alignment/>
      <protection/>
    </xf>
    <xf numFmtId="0" fontId="5" fillId="7" borderId="0" xfId="0" applyNumberFormat="1" applyFont="1" applyFill="1" applyBorder="1" applyAlignment="1" applyProtection="1">
      <alignment horizontal="center"/>
      <protection/>
    </xf>
    <xf numFmtId="0" fontId="4" fillId="7" borderId="0" xfId="0" applyNumberFormat="1" applyFont="1" applyFill="1" applyBorder="1" applyAlignment="1" applyProtection="1">
      <alignment/>
      <protection/>
    </xf>
    <xf numFmtId="0" fontId="5" fillId="2" borderId="50" xfId="0" applyNumberFormat="1" applyFont="1" applyFill="1" applyBorder="1" applyAlignment="1" applyProtection="1">
      <alignment horizontal="center"/>
      <protection/>
    </xf>
    <xf numFmtId="0" fontId="4" fillId="2" borderId="50" xfId="0" applyNumberFormat="1" applyFont="1" applyFill="1" applyBorder="1" applyAlignment="1" applyProtection="1">
      <alignment/>
      <protection/>
    </xf>
    <xf numFmtId="0" fontId="4" fillId="0" borderId="51" xfId="0" applyNumberFormat="1" applyFont="1" applyFill="1" applyBorder="1" applyAlignment="1" applyProtection="1">
      <alignment/>
      <protection/>
    </xf>
    <xf numFmtId="0" fontId="4" fillId="0" borderId="52" xfId="0" applyNumberFormat="1" applyFont="1" applyFill="1" applyBorder="1" applyAlignment="1" applyProtection="1">
      <alignment/>
      <protection/>
    </xf>
    <xf numFmtId="0" fontId="4" fillId="0" borderId="53" xfId="0" applyNumberFormat="1" applyFont="1" applyFill="1" applyBorder="1" applyAlignment="1" applyProtection="1">
      <alignment/>
      <protection/>
    </xf>
    <xf numFmtId="0" fontId="6" fillId="0" borderId="28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55">
      <selection activeCell="B20" sqref="B20"/>
    </sheetView>
  </sheetViews>
  <sheetFormatPr defaultColWidth="9.140625" defaultRowHeight="12.75"/>
  <cols>
    <col min="1" max="8" width="10.00390625" style="2" customWidth="1"/>
    <col min="9" max="13" width="0" style="2" hidden="1" customWidth="1"/>
    <col min="14" max="16384" width="10.00390625" style="2" customWidth="1"/>
  </cols>
  <sheetData>
    <row r="1" spans="1:8" ht="22.5" customHeight="1">
      <c r="A1" s="112"/>
      <c r="B1" s="113"/>
      <c r="C1" s="129" t="s">
        <v>0</v>
      </c>
      <c r="D1" s="113"/>
      <c r="E1" s="113"/>
      <c r="F1" s="113"/>
      <c r="G1" s="113"/>
      <c r="H1" s="114"/>
    </row>
    <row r="2" spans="1:8" ht="15" customHeight="1">
      <c r="A2" s="93"/>
      <c r="B2" s="53"/>
      <c r="D2" s="51"/>
      <c r="E2" s="16"/>
      <c r="H2" s="104"/>
    </row>
    <row r="3" spans="1:8" ht="17.25" customHeight="1">
      <c r="A3" s="94" t="s">
        <v>1</v>
      </c>
      <c r="B3" s="55"/>
      <c r="C3" s="57"/>
      <c r="D3" s="54" t="s">
        <v>2</v>
      </c>
      <c r="E3" s="55"/>
      <c r="F3" s="56"/>
      <c r="G3" s="56"/>
      <c r="H3" s="105"/>
    </row>
    <row r="4" spans="1:8" ht="15" customHeight="1">
      <c r="A4" s="93"/>
      <c r="B4" s="51"/>
      <c r="D4" s="51"/>
      <c r="H4" s="104"/>
    </row>
    <row r="5" spans="1:8" ht="17.25" customHeight="1">
      <c r="A5" s="95" t="s">
        <v>3</v>
      </c>
      <c r="B5" s="52" t="s">
        <v>4</v>
      </c>
      <c r="C5" s="34"/>
      <c r="D5" s="52" t="s">
        <v>5</v>
      </c>
      <c r="E5" s="34"/>
      <c r="F5" s="34"/>
      <c r="G5" s="34"/>
      <c r="H5" s="106"/>
    </row>
    <row r="6" spans="1:8" ht="12.75">
      <c r="A6" s="92"/>
      <c r="H6" s="104"/>
    </row>
    <row r="7" spans="1:8" ht="15" customHeight="1">
      <c r="A7" s="96" t="s">
        <v>6</v>
      </c>
      <c r="B7" s="11"/>
      <c r="C7" s="12"/>
      <c r="E7" s="10" t="s">
        <v>7</v>
      </c>
      <c r="F7" s="11"/>
      <c r="G7" s="12"/>
      <c r="H7" s="104"/>
    </row>
    <row r="8" spans="1:8" ht="0.75" customHeight="1" hidden="1">
      <c r="A8" s="92"/>
      <c r="C8" s="1"/>
      <c r="E8" s="5"/>
      <c r="G8" s="17" t="s">
        <v>8</v>
      </c>
      <c r="H8" s="104"/>
    </row>
    <row r="9" spans="1:8" ht="15.75" customHeight="1">
      <c r="A9" s="97" t="s">
        <v>9</v>
      </c>
      <c r="B9" s="4">
        <v>0</v>
      </c>
      <c r="C9" s="1" t="s">
        <v>10</v>
      </c>
      <c r="D9" s="14" t="s">
        <v>11</v>
      </c>
      <c r="E9" s="13">
        <f>B9</f>
        <v>0</v>
      </c>
      <c r="F9" s="2" t="s">
        <v>10</v>
      </c>
      <c r="G9" s="18" t="s">
        <v>12</v>
      </c>
      <c r="H9" s="104"/>
    </row>
    <row r="10" spans="1:8" ht="12.75">
      <c r="A10" s="92"/>
      <c r="C10" s="1"/>
      <c r="E10" s="5"/>
      <c r="G10" s="1"/>
      <c r="H10" s="104"/>
    </row>
    <row r="11" spans="1:8" ht="12.75">
      <c r="A11" s="97" t="s">
        <v>13</v>
      </c>
      <c r="B11" s="4">
        <v>0</v>
      </c>
      <c r="C11" s="1" t="s">
        <v>14</v>
      </c>
      <c r="D11" s="15" t="s">
        <v>11</v>
      </c>
      <c r="E11" s="13">
        <f>1-B11/76</f>
        <v>1</v>
      </c>
      <c r="F11" s="2" t="s">
        <v>15</v>
      </c>
      <c r="G11" s="18" t="s">
        <v>16</v>
      </c>
      <c r="H11" s="104"/>
    </row>
    <row r="12" spans="1:8" ht="12.75">
      <c r="A12" s="92"/>
      <c r="C12" s="1"/>
      <c r="E12" s="5"/>
      <c r="G12" s="1"/>
      <c r="H12" s="104"/>
    </row>
    <row r="13" spans="1:8" ht="12.75">
      <c r="A13" s="97" t="s">
        <v>17</v>
      </c>
      <c r="B13" s="4">
        <v>0</v>
      </c>
      <c r="C13" s="1" t="s">
        <v>18</v>
      </c>
      <c r="D13" s="15" t="s">
        <v>11</v>
      </c>
      <c r="E13" s="13">
        <f>B13/10</f>
        <v>0</v>
      </c>
      <c r="F13" s="2" t="s">
        <v>19</v>
      </c>
      <c r="G13" s="18" t="s">
        <v>20</v>
      </c>
      <c r="H13" s="104"/>
    </row>
    <row r="14" spans="1:8" ht="12.75">
      <c r="A14" s="92"/>
      <c r="C14" s="1"/>
      <c r="E14" s="5"/>
      <c r="G14" s="1"/>
      <c r="H14" s="104"/>
    </row>
    <row r="15" spans="1:8" ht="12.75">
      <c r="A15" s="97" t="s">
        <v>21</v>
      </c>
      <c r="B15" s="4">
        <v>0</v>
      </c>
      <c r="C15" s="1" t="s">
        <v>18</v>
      </c>
      <c r="D15" s="15" t="s">
        <v>11</v>
      </c>
      <c r="E15" s="13">
        <f>B15/1000</f>
        <v>0</v>
      </c>
      <c r="F15" s="2" t="s">
        <v>22</v>
      </c>
      <c r="G15" s="18" t="s">
        <v>23</v>
      </c>
      <c r="H15" s="104"/>
    </row>
    <row r="16" spans="1:8" ht="12.75">
      <c r="A16" s="92"/>
      <c r="C16" s="1"/>
      <c r="E16" s="5"/>
      <c r="G16" s="1"/>
      <c r="H16" s="104"/>
    </row>
    <row r="17" spans="1:8" ht="12.75">
      <c r="A17" s="97" t="s">
        <v>24</v>
      </c>
      <c r="B17" s="4">
        <v>0</v>
      </c>
      <c r="C17" s="1" t="s">
        <v>25</v>
      </c>
      <c r="D17" s="15" t="s">
        <v>11</v>
      </c>
      <c r="E17" s="13">
        <f>B17</f>
        <v>0</v>
      </c>
      <c r="F17" s="2" t="s">
        <v>25</v>
      </c>
      <c r="G17" s="18" t="s">
        <v>26</v>
      </c>
      <c r="H17" s="104"/>
    </row>
    <row r="18" spans="1:8" ht="12.75">
      <c r="A18" s="92"/>
      <c r="C18" s="1"/>
      <c r="E18" s="5"/>
      <c r="G18" s="1"/>
      <c r="H18" s="104"/>
    </row>
    <row r="19" spans="1:8" ht="12.75">
      <c r="A19" s="97" t="s">
        <v>27</v>
      </c>
      <c r="B19" s="4">
        <v>0</v>
      </c>
      <c r="C19" s="6" t="s">
        <v>28</v>
      </c>
      <c r="D19" s="15" t="s">
        <v>11</v>
      </c>
      <c r="E19" s="13">
        <f>B19</f>
        <v>0</v>
      </c>
      <c r="F19" s="2" t="s">
        <v>28</v>
      </c>
      <c r="G19" s="19" t="s">
        <v>29</v>
      </c>
      <c r="H19" s="104"/>
    </row>
    <row r="20" spans="1:8" ht="12.75">
      <c r="A20" s="98"/>
      <c r="B20" s="8"/>
      <c r="C20" s="9"/>
      <c r="E20" s="7"/>
      <c r="F20" s="8"/>
      <c r="G20" s="9"/>
      <c r="H20" s="104"/>
    </row>
    <row r="21" spans="1:8" ht="12.75">
      <c r="A21" s="92"/>
      <c r="H21" s="104"/>
    </row>
    <row r="22" spans="1:10" ht="17.25" customHeight="1">
      <c r="A22" s="99" t="s">
        <v>30</v>
      </c>
      <c r="B22" s="8"/>
      <c r="C22" s="8"/>
      <c r="D22" s="8"/>
      <c r="E22" s="8"/>
      <c r="F22" s="8"/>
      <c r="G22" s="8"/>
      <c r="H22" s="107"/>
      <c r="I22" s="8"/>
      <c r="J22" s="8"/>
    </row>
    <row r="23" spans="1:8" ht="12.75">
      <c r="A23" s="92"/>
      <c r="H23" s="104"/>
    </row>
    <row r="24" spans="1:8" ht="12.75">
      <c r="A24" s="100" t="s">
        <v>31</v>
      </c>
      <c r="B24" s="34"/>
      <c r="C24" s="32" t="s">
        <v>32</v>
      </c>
      <c r="D24" s="20" t="s">
        <v>33</v>
      </c>
      <c r="E24" s="21"/>
      <c r="F24" s="21" t="s">
        <v>34</v>
      </c>
      <c r="G24" s="21">
        <v>0.8</v>
      </c>
      <c r="H24" s="108" t="s">
        <v>35</v>
      </c>
    </row>
    <row r="25" spans="1:8" ht="12.75">
      <c r="A25" s="92"/>
      <c r="D25" s="22"/>
      <c r="E25" s="23"/>
      <c r="F25" s="24" t="s">
        <v>36</v>
      </c>
      <c r="G25" s="24">
        <v>1.2</v>
      </c>
      <c r="H25" s="109" t="s">
        <v>35</v>
      </c>
    </row>
    <row r="26" spans="1:8" ht="12.75">
      <c r="A26" s="92"/>
      <c r="B26" s="30" t="s">
        <v>37</v>
      </c>
      <c r="C26" s="31"/>
      <c r="G26" s="25" t="s">
        <v>38</v>
      </c>
      <c r="H26" s="110">
        <f>IF(B17&lt;=100,G24,G25)</f>
        <v>0.8</v>
      </c>
    </row>
    <row r="27" spans="1:8" ht="12.75">
      <c r="A27" s="92"/>
      <c r="D27" s="27" t="s">
        <v>39</v>
      </c>
      <c r="E27" s="28">
        <f>B9+(1-H27)-H26</f>
        <v>-1</v>
      </c>
      <c r="F27" s="29" t="s">
        <v>35</v>
      </c>
      <c r="G27" s="26" t="s">
        <v>40</v>
      </c>
      <c r="H27" s="111">
        <f>IF(E11&lt;1,E11,1.2)</f>
        <v>1.2</v>
      </c>
    </row>
    <row r="28" spans="1:10" ht="12.75">
      <c r="A28" s="98"/>
      <c r="B28" s="8"/>
      <c r="C28" s="8"/>
      <c r="D28" s="8"/>
      <c r="E28" s="8"/>
      <c r="F28" s="8"/>
      <c r="G28" s="8"/>
      <c r="H28" s="107"/>
      <c r="I28" s="8"/>
      <c r="J28" s="8"/>
    </row>
    <row r="29" spans="1:8" ht="12.75">
      <c r="A29" s="100" t="s">
        <v>41</v>
      </c>
      <c r="B29" s="33"/>
      <c r="C29" s="32" t="s">
        <v>42</v>
      </c>
      <c r="H29" s="104"/>
    </row>
    <row r="30" spans="1:8" ht="12.75">
      <c r="A30" s="92"/>
      <c r="H30" s="104"/>
    </row>
    <row r="31" spans="1:8" ht="12.75">
      <c r="A31" s="101" t="s">
        <v>43</v>
      </c>
      <c r="B31" s="35" t="s">
        <v>44</v>
      </c>
      <c r="C31" s="36" t="s">
        <v>29</v>
      </c>
      <c r="D31" s="38" t="s">
        <v>45</v>
      </c>
      <c r="E31" s="39">
        <f>PI()*E13^2*B15*E19/4000</f>
        <v>0</v>
      </c>
      <c r="F31" s="29" t="s">
        <v>46</v>
      </c>
      <c r="H31" s="104"/>
    </row>
    <row r="32" spans="1:8" ht="12.75">
      <c r="A32" s="102"/>
      <c r="B32" s="37">
        <v>4</v>
      </c>
      <c r="C32" s="31"/>
      <c r="H32" s="104"/>
    </row>
    <row r="33" spans="1:10" ht="12.75">
      <c r="A33" s="98"/>
      <c r="B33" s="8"/>
      <c r="C33" s="8"/>
      <c r="D33" s="8"/>
      <c r="E33" s="8"/>
      <c r="F33" s="8"/>
      <c r="G33" s="8"/>
      <c r="H33" s="107"/>
      <c r="I33" s="8"/>
      <c r="J33" s="8"/>
    </row>
    <row r="34" spans="1:8" ht="12.75">
      <c r="A34" s="100" t="s">
        <v>47</v>
      </c>
      <c r="B34" s="34"/>
      <c r="C34" s="32"/>
      <c r="H34" s="104"/>
    </row>
    <row r="35" spans="1:8" ht="12.75">
      <c r="A35" s="92"/>
      <c r="H35" s="104"/>
    </row>
    <row r="36" spans="1:8" ht="12.75">
      <c r="A36" s="92"/>
      <c r="B36" s="42">
        <v>1</v>
      </c>
      <c r="H36" s="104"/>
    </row>
    <row r="37" spans="1:8" ht="12.75">
      <c r="A37" s="92"/>
      <c r="B37" s="43" t="s">
        <v>29</v>
      </c>
      <c r="D37" s="38" t="s">
        <v>48</v>
      </c>
      <c r="E37" s="29" t="e">
        <f>100/B19</f>
        <v>#DIV/0!</v>
      </c>
      <c r="H37" s="104"/>
    </row>
    <row r="38" spans="1:8" ht="12.75">
      <c r="A38" s="103"/>
      <c r="B38" s="8"/>
      <c r="C38" s="44"/>
      <c r="D38" s="8"/>
      <c r="E38" s="8"/>
      <c r="F38" s="8"/>
      <c r="G38" s="8"/>
      <c r="H38" s="107"/>
    </row>
    <row r="39" spans="1:8" ht="12.75">
      <c r="A39" s="100" t="s">
        <v>49</v>
      </c>
      <c r="B39" s="34"/>
      <c r="C39" s="34"/>
      <c r="H39" s="104"/>
    </row>
    <row r="40" spans="1:8" ht="12.75">
      <c r="A40" s="92"/>
      <c r="H40" s="104"/>
    </row>
    <row r="41" spans="1:8" ht="12.75">
      <c r="A41" s="118" t="s">
        <v>50</v>
      </c>
      <c r="B41" s="42"/>
      <c r="C41" s="16"/>
      <c r="H41" s="104"/>
    </row>
    <row r="42" spans="1:12" ht="12.75">
      <c r="A42" s="119" t="s">
        <v>51</v>
      </c>
      <c r="B42" s="43"/>
      <c r="D42" s="38" t="s">
        <v>52</v>
      </c>
      <c r="E42" s="29" t="e">
        <f>L42/E37</f>
        <v>#DIV/0!</v>
      </c>
      <c r="H42" s="104"/>
      <c r="L42" s="2" t="e">
        <f>LOG10(E37)*2.3+1</f>
        <v>#DIV/0!</v>
      </c>
    </row>
    <row r="43" spans="1:8" ht="12.75">
      <c r="A43" s="98"/>
      <c r="B43" s="8"/>
      <c r="C43" s="8"/>
      <c r="D43" s="8"/>
      <c r="E43" s="8"/>
      <c r="F43" s="8"/>
      <c r="G43" s="8"/>
      <c r="H43" s="107"/>
    </row>
    <row r="44" spans="1:8" ht="12.75">
      <c r="A44" s="100" t="s">
        <v>53</v>
      </c>
      <c r="B44" s="34"/>
      <c r="C44" s="33" t="s">
        <v>54</v>
      </c>
      <c r="H44" s="104"/>
    </row>
    <row r="45" spans="1:8" ht="12.75">
      <c r="A45" s="92"/>
      <c r="D45" s="20" t="s">
        <v>53</v>
      </c>
      <c r="E45" s="21"/>
      <c r="F45" s="45" t="s">
        <v>54</v>
      </c>
      <c r="G45" s="41"/>
      <c r="H45" s="104"/>
    </row>
    <row r="46" spans="1:8" ht="12.75">
      <c r="A46" s="92"/>
      <c r="D46" s="46"/>
      <c r="E46" s="47" t="s">
        <v>55</v>
      </c>
      <c r="F46" s="48">
        <v>0.75</v>
      </c>
      <c r="H46" s="104"/>
    </row>
    <row r="47" spans="1:8" ht="12.75">
      <c r="A47" s="92"/>
      <c r="D47" s="22"/>
      <c r="E47" s="24" t="s">
        <v>56</v>
      </c>
      <c r="F47" s="48">
        <v>0.7</v>
      </c>
      <c r="H47" s="104"/>
    </row>
    <row r="48" spans="1:8" ht="12.75">
      <c r="A48" s="97"/>
      <c r="C48" s="16"/>
      <c r="D48" s="48" t="s">
        <v>57</v>
      </c>
      <c r="E48" s="38" t="s">
        <v>58</v>
      </c>
      <c r="F48" s="28">
        <f>IF(B17&gt;100,0.7,0.75)</f>
        <v>0.75</v>
      </c>
      <c r="H48" s="104"/>
    </row>
    <row r="49" spans="1:8" ht="12.75">
      <c r="A49" s="98"/>
      <c r="B49" s="8"/>
      <c r="C49" s="8"/>
      <c r="D49" s="8"/>
      <c r="E49" s="8"/>
      <c r="F49" s="8"/>
      <c r="G49" s="8"/>
      <c r="H49" s="107"/>
    </row>
    <row r="50" spans="1:8" ht="12.75">
      <c r="A50" s="100" t="s">
        <v>59</v>
      </c>
      <c r="B50" s="34"/>
      <c r="C50" s="33" t="s">
        <v>60</v>
      </c>
      <c r="H50" s="104"/>
    </row>
    <row r="51" spans="1:8" ht="12.75">
      <c r="A51" s="92"/>
      <c r="H51" s="104"/>
    </row>
    <row r="52" spans="1:8" ht="12.75">
      <c r="A52" s="92"/>
      <c r="B52" s="30" t="s">
        <v>61</v>
      </c>
      <c r="H52" s="104"/>
    </row>
    <row r="53" spans="1:8" ht="12.75">
      <c r="A53" s="115"/>
      <c r="B53" s="116"/>
      <c r="C53" s="116"/>
      <c r="D53" s="135" t="s">
        <v>62</v>
      </c>
      <c r="E53" s="136" t="e">
        <f>F48*E42*E27</f>
        <v>#DIV/0!</v>
      </c>
      <c r="F53" s="136" t="s">
        <v>35</v>
      </c>
      <c r="G53" s="116"/>
      <c r="H53" s="117"/>
    </row>
    <row r="54" spans="1:8" ht="12.75">
      <c r="A54" s="116"/>
      <c r="D54" s="133"/>
      <c r="E54" s="134"/>
      <c r="F54" s="134"/>
      <c r="H54" s="116"/>
    </row>
    <row r="55" spans="1:8" ht="12.75">
      <c r="A55" s="130"/>
      <c r="B55" s="131"/>
      <c r="C55" s="131"/>
      <c r="D55" s="131"/>
      <c r="E55" s="131"/>
      <c r="F55" s="131"/>
      <c r="G55" s="131"/>
      <c r="H55" s="132"/>
    </row>
    <row r="56" spans="1:8" ht="12.75">
      <c r="A56" s="100" t="s">
        <v>63</v>
      </c>
      <c r="B56" s="34"/>
      <c r="C56" s="33" t="s">
        <v>64</v>
      </c>
      <c r="H56" s="104"/>
    </row>
    <row r="57" spans="1:8" ht="12.75">
      <c r="A57" s="92"/>
      <c r="H57" s="104"/>
    </row>
    <row r="58" spans="1:8" ht="12.75">
      <c r="A58" s="101" t="s">
        <v>43</v>
      </c>
      <c r="B58" s="35" t="s">
        <v>65</v>
      </c>
      <c r="H58" s="104"/>
    </row>
    <row r="59" spans="1:8" ht="12.75">
      <c r="A59" s="102"/>
      <c r="B59" s="49">
        <v>4</v>
      </c>
      <c r="D59" s="38" t="s">
        <v>66</v>
      </c>
      <c r="E59" s="29">
        <f>PI()*E13^2/4</f>
        <v>0</v>
      </c>
      <c r="F59" s="29" t="s">
        <v>67</v>
      </c>
      <c r="H59" s="104"/>
    </row>
    <row r="60" spans="1:8" ht="12.75">
      <c r="A60" s="98"/>
      <c r="B60" s="8"/>
      <c r="C60" s="8"/>
      <c r="D60" s="8"/>
      <c r="E60" s="8"/>
      <c r="F60" s="8"/>
      <c r="G60" s="8"/>
      <c r="H60" s="107"/>
    </row>
    <row r="61" spans="1:8" ht="12.75">
      <c r="A61" s="100" t="s">
        <v>68</v>
      </c>
      <c r="B61" s="34"/>
      <c r="C61" s="33" t="s">
        <v>69</v>
      </c>
      <c r="H61" s="104"/>
    </row>
    <row r="62" spans="1:8" ht="12.75">
      <c r="A62" s="92"/>
      <c r="H62" s="104"/>
    </row>
    <row r="63" spans="1:8" ht="12.75">
      <c r="A63" s="118" t="s">
        <v>70</v>
      </c>
      <c r="B63" s="35"/>
      <c r="H63" s="104"/>
    </row>
    <row r="64" spans="1:8" ht="12.75">
      <c r="A64" s="119" t="s">
        <v>71</v>
      </c>
      <c r="B64" s="49">
        <v>75</v>
      </c>
      <c r="D64" s="38" t="s">
        <v>72</v>
      </c>
      <c r="E64" s="29" t="e">
        <f>E53*E59*2*E15*E17/4500</f>
        <v>#DIV/0!</v>
      </c>
      <c r="F64" s="29" t="s">
        <v>73</v>
      </c>
      <c r="H64" s="104"/>
    </row>
    <row r="65" spans="1:8" ht="12.75">
      <c r="A65" s="98"/>
      <c r="B65" s="8"/>
      <c r="C65" s="8"/>
      <c r="D65" s="8"/>
      <c r="E65" s="8"/>
      <c r="F65" s="8"/>
      <c r="G65" s="8"/>
      <c r="H65" s="107"/>
    </row>
    <row r="66" spans="1:8" ht="12.75">
      <c r="A66" s="92"/>
      <c r="H66" s="104"/>
    </row>
    <row r="67" spans="1:8" ht="12.75">
      <c r="A67" s="92"/>
      <c r="H67" s="104"/>
    </row>
    <row r="68" spans="1:8" ht="12.75">
      <c r="A68" s="92"/>
      <c r="H68" s="104"/>
    </row>
    <row r="69" spans="1:8" ht="22.5" customHeight="1">
      <c r="A69" s="92"/>
      <c r="B69" s="3" t="s">
        <v>74</v>
      </c>
      <c r="H69" s="104"/>
    </row>
    <row r="70" spans="1:8" ht="12.75">
      <c r="A70" s="92"/>
      <c r="H70" s="104"/>
    </row>
    <row r="71" spans="1:8" ht="22.5" customHeight="1">
      <c r="A71" s="92"/>
      <c r="D71" s="50" t="e">
        <f>ROUND(E64,1)</f>
        <v>#DIV/0!</v>
      </c>
      <c r="E71" s="50" t="s">
        <v>75</v>
      </c>
      <c r="H71" s="104"/>
    </row>
    <row r="72" spans="1:8" ht="12.75">
      <c r="A72" s="92"/>
      <c r="H72" s="104"/>
    </row>
    <row r="73" spans="1:8" ht="12.75">
      <c r="A73" s="98"/>
      <c r="B73" s="8"/>
      <c r="C73" s="8"/>
      <c r="D73" s="8"/>
      <c r="E73" s="8"/>
      <c r="F73" s="8"/>
      <c r="G73" s="8"/>
      <c r="H73" s="107"/>
    </row>
    <row r="74" spans="1:8" ht="12.75">
      <c r="A74" s="92"/>
      <c r="H74" s="104"/>
    </row>
    <row r="75" spans="1:8" ht="12.75">
      <c r="A75" s="92"/>
      <c r="H75" s="104"/>
    </row>
    <row r="76" spans="1:8" ht="12.75">
      <c r="A76" s="92"/>
      <c r="H76" s="104"/>
    </row>
    <row r="77" spans="1:8" ht="12.75">
      <c r="A77" s="92"/>
      <c r="H77" s="104"/>
    </row>
    <row r="78" spans="1:8" ht="12.75">
      <c r="A78" s="92"/>
      <c r="H78" s="104"/>
    </row>
    <row r="79" spans="1:8" ht="12.75">
      <c r="A79" s="92"/>
      <c r="H79" s="104"/>
    </row>
    <row r="80" spans="1:8" ht="12.75">
      <c r="A80" s="92"/>
      <c r="H80" s="104"/>
    </row>
    <row r="81" spans="1:8" ht="12.75">
      <c r="A81" s="92"/>
      <c r="H81" s="104"/>
    </row>
    <row r="82" spans="1:8" ht="12.75">
      <c r="A82" s="92"/>
      <c r="H82" s="104"/>
    </row>
    <row r="83" spans="1:8" ht="12.75">
      <c r="A83" s="92"/>
      <c r="H83" s="104"/>
    </row>
    <row r="84" spans="1:8" ht="12.75">
      <c r="A84" s="92"/>
      <c r="H84" s="104"/>
    </row>
    <row r="85" spans="1:8" ht="12.75">
      <c r="A85" s="92"/>
      <c r="H85" s="104"/>
    </row>
    <row r="86" spans="1:8" ht="12.75">
      <c r="A86" s="92"/>
      <c r="H86" s="104"/>
    </row>
    <row r="87" spans="1:8" ht="12.75">
      <c r="A87" s="92"/>
      <c r="H87" s="104"/>
    </row>
    <row r="88" spans="1:8" ht="12.75">
      <c r="A88" s="115"/>
      <c r="B88" s="116"/>
      <c r="C88" s="116"/>
      <c r="D88" s="116"/>
      <c r="E88" s="116"/>
      <c r="F88" s="116"/>
      <c r="G88" s="116"/>
      <c r="H88" s="117"/>
    </row>
    <row r="90" ht="12.75" customHeight="1"/>
    <row r="93" ht="22.5" customHeight="1"/>
    <row r="95" ht="17.25" customHeight="1"/>
    <row r="97" ht="17.25" customHeight="1"/>
    <row r="99" ht="17.25" customHeight="1"/>
    <row r="114" spans="9:10" ht="17.25" customHeight="1">
      <c r="I114" s="8"/>
      <c r="J114" s="8"/>
    </row>
    <row r="180" ht="22.5" customHeight="1"/>
    <row r="182" ht="22.5" customHeight="1"/>
    <row r="186" ht="22.5" customHeight="1"/>
    <row r="188" ht="22.5" customHeight="1"/>
  </sheetData>
  <printOptions/>
  <pageMargins left="0.9840277777777777" right="0.9840277777777777" top="0.9840277777777777" bottom="0.9840277777777777" header="0.5" footer="0.5"/>
  <pageSetup horizontalDpi="360" verticalDpi="360" orientation="portrait" paperSize="9" r:id="rId1"/>
  <headerFooter alignWithMargins="0">
    <oddHeader>&amp;C&amp;P</oddHeader>
    <oddFooter xml:space="preserve">&amp;Cencylindriskmaskin ihk &amp; ångförbr. mättad ånga &amp; panntryck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D97" sqref="D97"/>
    </sheetView>
  </sheetViews>
  <sheetFormatPr defaultColWidth="9.140625" defaultRowHeight="12.75"/>
  <cols>
    <col min="1" max="1" width="10.00390625" style="0" customWidth="1"/>
    <col min="4" max="4" width="13.8515625" style="0" bestFit="1" customWidth="1"/>
    <col min="6" max="6" width="11.710937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112"/>
      <c r="B2" s="113"/>
      <c r="C2" s="113"/>
      <c r="D2" s="113"/>
      <c r="E2" s="113"/>
      <c r="F2" s="113"/>
      <c r="G2" s="113"/>
      <c r="H2" s="114"/>
    </row>
    <row r="3" spans="1:8" ht="23.25">
      <c r="A3" s="92"/>
      <c r="B3" s="2"/>
      <c r="C3" s="58" t="s">
        <v>76</v>
      </c>
      <c r="D3" s="2"/>
      <c r="E3" s="2"/>
      <c r="F3" s="2"/>
      <c r="G3" s="2"/>
      <c r="H3" s="104"/>
    </row>
    <row r="4" spans="1:8" ht="13.5" thickBot="1">
      <c r="A4" s="92"/>
      <c r="B4" s="2"/>
      <c r="C4" s="2"/>
      <c r="D4" s="2"/>
      <c r="E4" s="2"/>
      <c r="F4" s="2"/>
      <c r="G4" s="2"/>
      <c r="H4" s="104"/>
    </row>
    <row r="5" spans="1:8" ht="18.75" thickBot="1">
      <c r="A5" s="94" t="s">
        <v>1</v>
      </c>
      <c r="B5" s="55">
        <f>'Encylindriskm.ihk '!B3</f>
        <v>0</v>
      </c>
      <c r="C5" s="57"/>
      <c r="D5" s="54" t="s">
        <v>2</v>
      </c>
      <c r="E5" s="55">
        <f>'Encylindriskm.ihk '!E3</f>
        <v>0</v>
      </c>
      <c r="F5" s="56"/>
      <c r="G5" s="56"/>
      <c r="H5" s="105"/>
    </row>
    <row r="6" spans="1:8" ht="12.75">
      <c r="A6" s="92"/>
      <c r="B6" s="2"/>
      <c r="C6" s="2"/>
      <c r="D6" s="2"/>
      <c r="E6" s="2"/>
      <c r="F6" s="2"/>
      <c r="G6" s="2"/>
      <c r="H6" s="104"/>
    </row>
    <row r="7" spans="1:8" ht="18">
      <c r="A7" s="95" t="s">
        <v>3</v>
      </c>
      <c r="B7" s="52" t="s">
        <v>4</v>
      </c>
      <c r="C7" s="34"/>
      <c r="D7" s="52" t="s">
        <v>5</v>
      </c>
      <c r="E7" s="34"/>
      <c r="F7" s="34"/>
      <c r="G7" s="34"/>
      <c r="H7" s="106"/>
    </row>
    <row r="8" spans="1:8" ht="13.5" thickBot="1">
      <c r="A8" s="92"/>
      <c r="B8" s="2"/>
      <c r="C8" s="2"/>
      <c r="D8" s="2"/>
      <c r="E8" s="2"/>
      <c r="F8" s="2"/>
      <c r="G8" s="2"/>
      <c r="H8" s="104"/>
    </row>
    <row r="9" spans="1:8" ht="18">
      <c r="A9" s="96" t="s">
        <v>6</v>
      </c>
      <c r="B9" s="11"/>
      <c r="C9" s="12"/>
      <c r="D9" s="2"/>
      <c r="E9" s="10" t="s">
        <v>7</v>
      </c>
      <c r="F9" s="11"/>
      <c r="G9" s="12"/>
      <c r="H9" s="104"/>
    </row>
    <row r="10" spans="1:8" ht="12.75">
      <c r="A10" s="92"/>
      <c r="B10" s="2"/>
      <c r="C10" s="1"/>
      <c r="D10" s="2"/>
      <c r="E10" s="5"/>
      <c r="F10" s="2"/>
      <c r="G10" s="17" t="s">
        <v>8</v>
      </c>
      <c r="H10" s="104"/>
    </row>
    <row r="11" spans="1:8" ht="12.75">
      <c r="A11" s="97" t="s">
        <v>77</v>
      </c>
      <c r="B11" s="4">
        <f>'Encylindriskm.ihk '!B9-'Encylindriskm.ihk '!H26</f>
        <v>-0.8</v>
      </c>
      <c r="C11" s="1" t="s">
        <v>10</v>
      </c>
      <c r="D11" s="15" t="s">
        <v>11</v>
      </c>
      <c r="E11" s="13">
        <f>$B11+1</f>
        <v>0.19999999999999996</v>
      </c>
      <c r="F11" s="2" t="s">
        <v>78</v>
      </c>
      <c r="G11" s="18" t="s">
        <v>79</v>
      </c>
      <c r="H11" s="104"/>
    </row>
    <row r="12" spans="1:8" ht="12.75">
      <c r="A12" s="92"/>
      <c r="B12" s="2"/>
      <c r="C12" s="1"/>
      <c r="D12" s="2"/>
      <c r="E12" s="5"/>
      <c r="F12" s="2"/>
      <c r="G12" s="1"/>
      <c r="H12" s="104"/>
    </row>
    <row r="13" spans="1:8" ht="12.75">
      <c r="A13" s="97" t="s">
        <v>24</v>
      </c>
      <c r="B13" s="4">
        <f>'Encylindriskm.ihk '!B17</f>
        <v>0</v>
      </c>
      <c r="C13" s="1" t="s">
        <v>25</v>
      </c>
      <c r="D13" s="15" t="s">
        <v>11</v>
      </c>
      <c r="E13" s="13">
        <f>$B13</f>
        <v>0</v>
      </c>
      <c r="F13" s="2" t="s">
        <v>25</v>
      </c>
      <c r="G13" s="18" t="s">
        <v>26</v>
      </c>
      <c r="H13" s="104"/>
    </row>
    <row r="14" spans="1:8" ht="12.75">
      <c r="A14" s="92"/>
      <c r="B14" s="2"/>
      <c r="C14" s="1"/>
      <c r="D14" s="2"/>
      <c r="E14" s="5"/>
      <c r="F14" s="2"/>
      <c r="G14" s="1"/>
      <c r="H14" s="104"/>
    </row>
    <row r="15" spans="1:8" ht="12.75">
      <c r="A15" s="97" t="s">
        <v>80</v>
      </c>
      <c r="B15" s="4">
        <f>'Encylindriskm.ihk '!B13</f>
        <v>0</v>
      </c>
      <c r="C15" s="6" t="s">
        <v>18</v>
      </c>
      <c r="D15" s="15" t="s">
        <v>11</v>
      </c>
      <c r="E15" s="13">
        <f>$B15/1000</f>
        <v>0</v>
      </c>
      <c r="F15" s="2" t="s">
        <v>22</v>
      </c>
      <c r="G15" s="18" t="s">
        <v>81</v>
      </c>
      <c r="H15" s="104"/>
    </row>
    <row r="16" spans="1:8" ht="12.75">
      <c r="A16" s="92"/>
      <c r="B16" s="2"/>
      <c r="C16" s="1"/>
      <c r="D16" s="2"/>
      <c r="E16" s="5"/>
      <c r="F16" s="2"/>
      <c r="G16" s="1"/>
      <c r="H16" s="104"/>
    </row>
    <row r="17" spans="1:8" ht="12.75">
      <c r="A17" s="97" t="s">
        <v>82</v>
      </c>
      <c r="B17" s="4" t="e">
        <f>'Encylindriskm.ihk '!E64</f>
        <v>#DIV/0!</v>
      </c>
      <c r="C17" s="1" t="s">
        <v>83</v>
      </c>
      <c r="D17" s="15" t="s">
        <v>11</v>
      </c>
      <c r="E17" s="13" t="e">
        <f>$B17</f>
        <v>#DIV/0!</v>
      </c>
      <c r="F17" s="2" t="s">
        <v>83</v>
      </c>
      <c r="G17" s="18" t="s">
        <v>69</v>
      </c>
      <c r="H17" s="104"/>
    </row>
    <row r="18" spans="1:8" ht="12.75">
      <c r="A18" s="92"/>
      <c r="B18" s="2"/>
      <c r="C18" s="1"/>
      <c r="D18" s="2"/>
      <c r="E18" s="5"/>
      <c r="F18" s="2"/>
      <c r="G18" s="1"/>
      <c r="H18" s="104"/>
    </row>
    <row r="19" spans="1:8" ht="12.75">
      <c r="A19" s="97" t="s">
        <v>27</v>
      </c>
      <c r="B19" s="4">
        <f>'Encylindriskm.ihk '!B19</f>
        <v>0</v>
      </c>
      <c r="C19" s="79" t="s">
        <v>28</v>
      </c>
      <c r="D19" s="15" t="s">
        <v>11</v>
      </c>
      <c r="E19" s="13">
        <f>$B19/100</f>
        <v>0</v>
      </c>
      <c r="F19" s="2" t="s">
        <v>84</v>
      </c>
      <c r="G19" s="18" t="s">
        <v>85</v>
      </c>
      <c r="H19" s="104"/>
    </row>
    <row r="20" spans="1:8" ht="12.75">
      <c r="A20" s="92"/>
      <c r="B20" s="2"/>
      <c r="C20" s="1"/>
      <c r="D20" s="2"/>
      <c r="E20" s="5"/>
      <c r="F20" s="2"/>
      <c r="G20" s="1"/>
      <c r="H20" s="104"/>
    </row>
    <row r="21" spans="1:8" ht="12.75">
      <c r="A21" s="97" t="s">
        <v>21</v>
      </c>
      <c r="B21" s="4">
        <f>'Encylindriskm.ihk '!B15</f>
        <v>0</v>
      </c>
      <c r="C21" s="1" t="s">
        <v>18</v>
      </c>
      <c r="D21" s="15" t="s">
        <v>11</v>
      </c>
      <c r="E21" s="13">
        <f>$B21/1000</f>
        <v>0</v>
      </c>
      <c r="F21" s="2" t="s">
        <v>22</v>
      </c>
      <c r="G21" s="18" t="s">
        <v>23</v>
      </c>
      <c r="H21" s="104"/>
    </row>
    <row r="22" spans="1:8" ht="13.5" thickBot="1">
      <c r="A22" s="98"/>
      <c r="B22" s="8"/>
      <c r="C22" s="9"/>
      <c r="D22" s="2"/>
      <c r="E22" s="7"/>
      <c r="F22" s="8"/>
      <c r="G22" s="59"/>
      <c r="H22" s="104"/>
    </row>
    <row r="23" spans="1:8" ht="18.75" thickBot="1">
      <c r="A23" s="99" t="s">
        <v>30</v>
      </c>
      <c r="B23" s="8"/>
      <c r="C23" s="8"/>
      <c r="D23" s="8"/>
      <c r="E23" s="8"/>
      <c r="F23" s="8"/>
      <c r="G23" s="8"/>
      <c r="H23" s="107"/>
    </row>
    <row r="24" spans="1:8" ht="12.75">
      <c r="A24" s="100" t="s">
        <v>86</v>
      </c>
      <c r="B24" s="34"/>
      <c r="C24" s="33" t="s">
        <v>42</v>
      </c>
      <c r="D24" s="2"/>
      <c r="E24" s="2"/>
      <c r="F24" s="2"/>
      <c r="G24" s="2"/>
      <c r="H24" s="104"/>
    </row>
    <row r="25" spans="1:8" ht="12.75">
      <c r="A25" s="92"/>
      <c r="B25" s="2"/>
      <c r="C25" s="2"/>
      <c r="D25" s="2"/>
      <c r="E25" s="2"/>
      <c r="F25" s="2"/>
      <c r="G25" s="2"/>
      <c r="H25" s="104"/>
    </row>
    <row r="26" spans="1:8" ht="12.75">
      <c r="A26" s="101" t="s">
        <v>43</v>
      </c>
      <c r="B26" s="35" t="s">
        <v>87</v>
      </c>
      <c r="C26" s="2"/>
      <c r="D26" s="2"/>
      <c r="E26" s="2"/>
      <c r="F26" s="2"/>
      <c r="G26" s="2"/>
      <c r="H26" s="104"/>
    </row>
    <row r="27" spans="1:8" ht="12.75">
      <c r="A27" s="102"/>
      <c r="B27" s="37">
        <v>4</v>
      </c>
      <c r="C27" s="2"/>
      <c r="D27" s="38" t="s">
        <v>45</v>
      </c>
      <c r="E27" s="29">
        <f>PI()*$E15^2*$E21/4</f>
        <v>0</v>
      </c>
      <c r="F27" s="29" t="s">
        <v>88</v>
      </c>
      <c r="G27" s="2"/>
      <c r="H27" s="104"/>
    </row>
    <row r="28" spans="1:8" ht="13.5" thickBot="1">
      <c r="A28" s="98"/>
      <c r="B28" s="8"/>
      <c r="C28" s="8"/>
      <c r="D28" s="8"/>
      <c r="E28" s="8"/>
      <c r="F28" s="8"/>
      <c r="G28" s="8"/>
      <c r="H28" s="107"/>
    </row>
    <row r="29" spans="1:8" ht="12.75">
      <c r="A29" s="100" t="s">
        <v>89</v>
      </c>
      <c r="B29" s="34"/>
      <c r="C29" s="60" t="s">
        <v>90</v>
      </c>
      <c r="D29" s="2"/>
      <c r="E29" s="2"/>
      <c r="F29" s="2"/>
      <c r="G29" s="2"/>
      <c r="H29" s="104"/>
    </row>
    <row r="30" spans="1:8" ht="12.75">
      <c r="A30" s="92"/>
      <c r="B30" s="2"/>
      <c r="C30" s="2"/>
      <c r="D30" s="2"/>
      <c r="E30" s="45" t="s">
        <v>91</v>
      </c>
      <c r="F30" s="128">
        <f>E11</f>
        <v>0.19999999999999996</v>
      </c>
      <c r="G30" s="128" t="s">
        <v>92</v>
      </c>
      <c r="H30" s="104"/>
    </row>
    <row r="31" spans="1:8" ht="13.5" thickBot="1">
      <c r="A31" s="102"/>
      <c r="B31" s="37" t="s">
        <v>93</v>
      </c>
      <c r="C31" s="31"/>
      <c r="D31" s="2"/>
      <c r="E31" s="2"/>
      <c r="F31" s="2"/>
      <c r="G31" s="2"/>
      <c r="H31" s="104"/>
    </row>
    <row r="32" spans="1:8" ht="13.5" thickBot="1">
      <c r="A32" s="121" t="s">
        <v>94</v>
      </c>
      <c r="B32" s="61" t="s">
        <v>90</v>
      </c>
      <c r="C32" s="77" t="s">
        <v>94</v>
      </c>
      <c r="D32" s="61" t="s">
        <v>90</v>
      </c>
      <c r="E32" s="77" t="s">
        <v>94</v>
      </c>
      <c r="F32" s="61" t="s">
        <v>90</v>
      </c>
      <c r="G32" s="2"/>
      <c r="H32" s="104"/>
    </row>
    <row r="33" spans="1:8" ht="12.75">
      <c r="A33" s="122">
        <v>2</v>
      </c>
      <c r="B33" s="72">
        <v>1.109</v>
      </c>
      <c r="C33" s="73">
        <v>4</v>
      </c>
      <c r="D33" s="72">
        <v>2.125</v>
      </c>
      <c r="E33" s="74">
        <v>10</v>
      </c>
      <c r="F33" s="75">
        <v>5.049</v>
      </c>
      <c r="G33" s="2"/>
      <c r="H33" s="104"/>
    </row>
    <row r="34" spans="1:8" ht="12.75">
      <c r="A34" s="123">
        <v>2.2</v>
      </c>
      <c r="B34" s="63">
        <v>1.213</v>
      </c>
      <c r="C34" s="62">
        <v>4.5</v>
      </c>
      <c r="D34" s="63">
        <v>2.374</v>
      </c>
      <c r="E34" s="64">
        <v>11</v>
      </c>
      <c r="F34" s="65">
        <v>5.53</v>
      </c>
      <c r="G34" s="2"/>
      <c r="H34" s="104"/>
    </row>
    <row r="35" spans="1:8" ht="12.75">
      <c r="A35" s="122">
        <v>2.4</v>
      </c>
      <c r="B35" s="72">
        <v>1.316</v>
      </c>
      <c r="C35" s="71">
        <v>5</v>
      </c>
      <c r="D35" s="72">
        <v>2.621</v>
      </c>
      <c r="E35" s="74">
        <v>12</v>
      </c>
      <c r="F35" s="75">
        <v>6.01</v>
      </c>
      <c r="G35" s="2"/>
      <c r="H35" s="104"/>
    </row>
    <row r="36" spans="1:8" ht="12.75">
      <c r="A36" s="123">
        <v>2.6</v>
      </c>
      <c r="B36" s="63">
        <v>1.418</v>
      </c>
      <c r="C36" s="62">
        <v>5.5</v>
      </c>
      <c r="D36" s="63">
        <v>2.817</v>
      </c>
      <c r="E36" s="64">
        <v>13</v>
      </c>
      <c r="F36" s="65">
        <v>6.488</v>
      </c>
      <c r="G36" s="2"/>
      <c r="H36" s="104"/>
    </row>
    <row r="37" spans="1:8" ht="12.75">
      <c r="A37" s="122">
        <v>2.8</v>
      </c>
      <c r="B37" s="72">
        <v>1.52</v>
      </c>
      <c r="C37" s="71">
        <v>6</v>
      </c>
      <c r="D37" s="72">
        <v>3.122</v>
      </c>
      <c r="E37" s="74">
        <v>14</v>
      </c>
      <c r="F37" s="75">
        <v>6.967</v>
      </c>
      <c r="G37" s="2"/>
      <c r="H37" s="104"/>
    </row>
    <row r="38" spans="1:8" ht="12.75">
      <c r="A38" s="123">
        <v>3</v>
      </c>
      <c r="B38" s="63">
        <v>1.622</v>
      </c>
      <c r="C38" s="62">
        <v>6.5</v>
      </c>
      <c r="D38" s="63">
        <v>3.356</v>
      </c>
      <c r="E38" s="64">
        <v>15</v>
      </c>
      <c r="F38" s="65">
        <v>7.446</v>
      </c>
      <c r="G38" s="2"/>
      <c r="H38" s="104"/>
    </row>
    <row r="39" spans="1:8" ht="12.75">
      <c r="A39" s="122">
        <v>3.2</v>
      </c>
      <c r="B39" s="72">
        <v>1.723</v>
      </c>
      <c r="C39" s="71">
        <v>7</v>
      </c>
      <c r="D39" s="72">
        <v>3.6</v>
      </c>
      <c r="E39" s="74">
        <v>16</v>
      </c>
      <c r="F39" s="75">
        <v>7.925</v>
      </c>
      <c r="G39" s="2"/>
      <c r="H39" s="104"/>
    </row>
    <row r="40" spans="1:8" ht="12.75">
      <c r="A40" s="123">
        <v>3.4</v>
      </c>
      <c r="B40" s="63">
        <v>1.824</v>
      </c>
      <c r="C40" s="62">
        <v>7.5</v>
      </c>
      <c r="D40" s="63">
        <v>3.842</v>
      </c>
      <c r="E40" s="64">
        <v>17</v>
      </c>
      <c r="F40" s="65">
        <v>8.405</v>
      </c>
      <c r="G40" s="2"/>
      <c r="H40" s="104"/>
    </row>
    <row r="41" spans="1:8" ht="12.75">
      <c r="A41" s="122">
        <v>3.6</v>
      </c>
      <c r="B41" s="72">
        <v>1.925</v>
      </c>
      <c r="C41" s="71">
        <v>8</v>
      </c>
      <c r="D41" s="72">
        <v>4.035</v>
      </c>
      <c r="E41" s="74">
        <v>18</v>
      </c>
      <c r="F41" s="75">
        <v>8.886</v>
      </c>
      <c r="G41" s="2"/>
      <c r="H41" s="104"/>
    </row>
    <row r="42" spans="1:8" ht="12.75">
      <c r="A42" s="123">
        <v>3.8</v>
      </c>
      <c r="B42" s="63">
        <v>2.025</v>
      </c>
      <c r="C42" s="62">
        <v>8.5</v>
      </c>
      <c r="D42" s="63">
        <v>4.327</v>
      </c>
      <c r="E42" s="64">
        <v>19</v>
      </c>
      <c r="F42" s="65">
        <v>9.366</v>
      </c>
      <c r="G42" s="2"/>
      <c r="H42" s="104"/>
    </row>
    <row r="43" spans="1:8" ht="12.75">
      <c r="A43" s="124"/>
      <c r="B43" s="76"/>
      <c r="C43" s="71">
        <v>9</v>
      </c>
      <c r="D43" s="72">
        <v>4.568</v>
      </c>
      <c r="E43" s="74">
        <v>20</v>
      </c>
      <c r="F43" s="75">
        <v>9.846</v>
      </c>
      <c r="G43" s="2"/>
      <c r="H43" s="104"/>
    </row>
    <row r="44" spans="1:8" ht="13.5" thickBot="1">
      <c r="A44" s="125"/>
      <c r="B44" s="66"/>
      <c r="C44" s="67">
        <v>9.5</v>
      </c>
      <c r="D44" s="68">
        <v>4.809</v>
      </c>
      <c r="E44" s="69"/>
      <c r="F44" s="70"/>
      <c r="G44" s="2"/>
      <c r="H44" s="104"/>
    </row>
    <row r="45" spans="1:8" ht="12.75">
      <c r="A45" s="92"/>
      <c r="B45" s="2"/>
      <c r="C45" s="2"/>
      <c r="D45" s="40" t="s">
        <v>95</v>
      </c>
      <c r="E45" s="29">
        <v>2.9</v>
      </c>
      <c r="F45" s="29" t="s">
        <v>96</v>
      </c>
      <c r="G45" s="2"/>
      <c r="H45" s="104"/>
    </row>
    <row r="46" spans="1:8" ht="13.5" thickBot="1">
      <c r="A46" s="98"/>
      <c r="B46" s="8"/>
      <c r="C46" s="8"/>
      <c r="D46" s="8"/>
      <c r="E46" s="8"/>
      <c r="F46" s="8"/>
      <c r="G46" s="8"/>
      <c r="H46" s="107"/>
    </row>
    <row r="47" spans="1:8" ht="12.75">
      <c r="A47" s="100" t="s">
        <v>97</v>
      </c>
      <c r="B47" s="34"/>
      <c r="C47" s="33" t="s">
        <v>98</v>
      </c>
      <c r="D47" s="2"/>
      <c r="E47" s="2"/>
      <c r="F47" s="2"/>
      <c r="G47" s="2"/>
      <c r="H47" s="104"/>
    </row>
    <row r="48" spans="1:8" ht="12.75">
      <c r="A48" s="92"/>
      <c r="B48" s="2"/>
      <c r="C48" s="2"/>
      <c r="D48" s="2"/>
      <c r="E48" s="2"/>
      <c r="F48" s="2"/>
      <c r="G48" s="2"/>
      <c r="H48" s="104"/>
    </row>
    <row r="49" spans="1:8" ht="12.75">
      <c r="A49" s="119" t="s">
        <v>99</v>
      </c>
      <c r="B49" s="78" t="s">
        <v>100</v>
      </c>
      <c r="C49" s="31" t="s">
        <v>101</v>
      </c>
      <c r="D49" s="2"/>
      <c r="E49" s="2"/>
      <c r="F49" s="2"/>
      <c r="G49" s="2"/>
      <c r="H49" s="104"/>
    </row>
    <row r="50" spans="1:8" ht="12.75">
      <c r="A50" s="92"/>
      <c r="B50" s="2"/>
      <c r="C50" s="2"/>
      <c r="D50" s="38" t="s">
        <v>102</v>
      </c>
      <c r="E50" s="29">
        <f>($E19+$E19)*$E27*$E45*$E13*60</f>
        <v>0</v>
      </c>
      <c r="F50" s="29" t="s">
        <v>103</v>
      </c>
      <c r="G50" s="2"/>
      <c r="H50" s="104"/>
    </row>
    <row r="51" spans="1:8" ht="13.5" thickBot="1">
      <c r="A51" s="98"/>
      <c r="B51" s="8"/>
      <c r="C51" s="8"/>
      <c r="D51" s="120"/>
      <c r="E51" s="120"/>
      <c r="F51" s="120"/>
      <c r="G51" s="8"/>
      <c r="H51" s="107"/>
    </row>
    <row r="52" spans="1:8" ht="12.75">
      <c r="A52" s="137"/>
      <c r="B52" s="138"/>
      <c r="C52" s="138"/>
      <c r="D52" s="138"/>
      <c r="E52" s="138"/>
      <c r="F52" s="138"/>
      <c r="G52" s="138"/>
      <c r="H52" s="139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116"/>
      <c r="B56" s="116"/>
      <c r="C56" s="116"/>
      <c r="D56" s="116"/>
      <c r="E56" s="116"/>
      <c r="F56" s="116"/>
      <c r="G56" s="116"/>
      <c r="H56" s="116"/>
    </row>
    <row r="57" spans="1:8" ht="13.5" thickBot="1">
      <c r="A57" s="98"/>
      <c r="B57" s="8"/>
      <c r="C57" s="8"/>
      <c r="D57" s="8"/>
      <c r="E57" s="8"/>
      <c r="F57" s="8"/>
      <c r="G57" s="8"/>
      <c r="H57" s="107"/>
    </row>
    <row r="58" spans="1:8" ht="12.75">
      <c r="A58" s="100" t="s">
        <v>104</v>
      </c>
      <c r="B58" s="34"/>
      <c r="C58" s="32"/>
      <c r="D58" s="33" t="s">
        <v>105</v>
      </c>
      <c r="E58" s="2"/>
      <c r="F58" s="2"/>
      <c r="G58" s="2"/>
      <c r="H58" s="104"/>
    </row>
    <row r="59" spans="1:8" ht="12.75">
      <c r="A59" s="92"/>
      <c r="B59" s="2"/>
      <c r="C59" s="2"/>
      <c r="D59" s="2"/>
      <c r="E59" s="2"/>
      <c r="F59" s="2"/>
      <c r="G59" s="2"/>
      <c r="H59" s="104"/>
    </row>
    <row r="60" spans="1:8" ht="12.75">
      <c r="A60" s="126" t="s">
        <v>98</v>
      </c>
      <c r="B60" s="2"/>
      <c r="C60" s="2"/>
      <c r="D60" s="2"/>
      <c r="E60" s="2"/>
      <c r="F60" s="2"/>
      <c r="G60" s="2"/>
      <c r="H60" s="104"/>
    </row>
    <row r="61" spans="1:8" ht="12.75">
      <c r="A61" s="127" t="s">
        <v>69</v>
      </c>
      <c r="B61" s="2"/>
      <c r="C61" s="2"/>
      <c r="D61" s="38" t="s">
        <v>106</v>
      </c>
      <c r="E61" s="29" t="e">
        <f>$E50/$E17</f>
        <v>#DIV/0!</v>
      </c>
      <c r="F61" s="29" t="s">
        <v>107</v>
      </c>
      <c r="G61" s="2"/>
      <c r="H61" s="104"/>
    </row>
    <row r="62" spans="1:8" ht="13.5" thickBot="1">
      <c r="A62" s="98"/>
      <c r="B62" s="8"/>
      <c r="C62" s="8"/>
      <c r="D62" s="8"/>
      <c r="E62" s="8"/>
      <c r="F62" s="8"/>
      <c r="G62" s="8"/>
      <c r="H62" s="107"/>
    </row>
    <row r="63" spans="1:8" ht="12.75">
      <c r="A63" s="100" t="s">
        <v>108</v>
      </c>
      <c r="B63" s="34"/>
      <c r="C63" s="34"/>
      <c r="D63" s="33" t="s">
        <v>109</v>
      </c>
      <c r="E63" s="2"/>
      <c r="F63" s="2"/>
      <c r="G63" s="2"/>
      <c r="H63" s="104"/>
    </row>
    <row r="64" spans="1:8" ht="12.75">
      <c r="A64" s="92"/>
      <c r="B64" s="2"/>
      <c r="C64" s="2"/>
      <c r="D64" s="80" t="s">
        <v>110</v>
      </c>
      <c r="E64" s="81"/>
      <c r="F64" s="82" t="s">
        <v>109</v>
      </c>
      <c r="G64" s="87"/>
      <c r="H64" s="104"/>
    </row>
    <row r="65" spans="1:8" ht="12.75">
      <c r="A65" s="97"/>
      <c r="B65" s="2"/>
      <c r="C65" s="2"/>
      <c r="D65" s="83" t="s">
        <v>111</v>
      </c>
      <c r="E65" s="84" t="s">
        <v>112</v>
      </c>
      <c r="F65" s="88">
        <v>2.3</v>
      </c>
      <c r="G65" s="85" t="s">
        <v>113</v>
      </c>
      <c r="H65" s="104"/>
    </row>
    <row r="66" spans="1:8" ht="12.75">
      <c r="A66" s="92"/>
      <c r="B66" s="2"/>
      <c r="C66" s="2"/>
      <c r="D66" s="86" t="s">
        <v>114</v>
      </c>
      <c r="E66" s="81" t="s">
        <v>112</v>
      </c>
      <c r="F66" s="89">
        <v>1.6</v>
      </c>
      <c r="G66" s="87" t="s">
        <v>113</v>
      </c>
      <c r="H66" s="104"/>
    </row>
    <row r="67" spans="1:8" ht="12.75">
      <c r="A67" s="92"/>
      <c r="B67" s="2"/>
      <c r="C67" s="2"/>
      <c r="D67" s="88" t="s">
        <v>115</v>
      </c>
      <c r="E67" s="38" t="s">
        <v>116</v>
      </c>
      <c r="F67" s="28">
        <v>1.6</v>
      </c>
      <c r="G67" s="29" t="s">
        <v>113</v>
      </c>
      <c r="H67" s="104"/>
    </row>
    <row r="68" spans="1:8" ht="13.5" thickBot="1">
      <c r="A68" s="98"/>
      <c r="B68" s="8"/>
      <c r="C68" s="8"/>
      <c r="D68" s="8"/>
      <c r="E68" s="8"/>
      <c r="F68" s="8"/>
      <c r="G68" s="8"/>
      <c r="H68" s="107"/>
    </row>
    <row r="69" spans="1:8" ht="12.75">
      <c r="A69" s="100" t="s">
        <v>117</v>
      </c>
      <c r="B69" s="34"/>
      <c r="C69" s="33" t="s">
        <v>118</v>
      </c>
      <c r="D69" s="2"/>
      <c r="E69" s="2"/>
      <c r="F69" s="2"/>
      <c r="G69" s="2"/>
      <c r="H69" s="104"/>
    </row>
    <row r="70" spans="1:8" ht="12.75">
      <c r="A70" s="92"/>
      <c r="B70" s="2"/>
      <c r="C70" s="2"/>
      <c r="D70" s="80" t="s">
        <v>117</v>
      </c>
      <c r="E70" s="81"/>
      <c r="F70" s="82" t="s">
        <v>119</v>
      </c>
      <c r="G70" s="87"/>
      <c r="H70" s="104"/>
    </row>
    <row r="71" spans="1:8" ht="12.75">
      <c r="A71" s="127" t="s">
        <v>120</v>
      </c>
      <c r="B71" s="2"/>
      <c r="C71" s="2"/>
      <c r="D71" s="83" t="s">
        <v>121</v>
      </c>
      <c r="E71" s="84" t="s">
        <v>112</v>
      </c>
      <c r="F71" s="88">
        <v>3</v>
      </c>
      <c r="G71" s="85" t="s">
        <v>28</v>
      </c>
      <c r="H71" s="104"/>
    </row>
    <row r="72" spans="1:8" ht="12.75">
      <c r="A72" s="92"/>
      <c r="B72" s="2"/>
      <c r="C72" s="2"/>
      <c r="D72" s="86" t="s">
        <v>122</v>
      </c>
      <c r="E72" s="81" t="s">
        <v>123</v>
      </c>
      <c r="F72" s="89">
        <v>5</v>
      </c>
      <c r="G72" s="87" t="s">
        <v>28</v>
      </c>
      <c r="H72" s="104"/>
    </row>
    <row r="73" spans="1:8" ht="12.75">
      <c r="A73" s="92"/>
      <c r="B73" s="2"/>
      <c r="C73" s="2"/>
      <c r="D73" s="88" t="s">
        <v>115</v>
      </c>
      <c r="E73" s="90" t="s">
        <v>119</v>
      </c>
      <c r="F73" s="48">
        <v>3.7</v>
      </c>
      <c r="G73" s="85" t="s">
        <v>28</v>
      </c>
      <c r="H73" s="104"/>
    </row>
    <row r="74" spans="1:8" ht="12.75">
      <c r="A74" s="92"/>
      <c r="B74" s="2"/>
      <c r="C74" s="2"/>
      <c r="D74" s="2"/>
      <c r="E74" s="2"/>
      <c r="F74" s="2"/>
      <c r="G74" s="2"/>
      <c r="H74" s="104"/>
    </row>
    <row r="75" spans="1:8" ht="12.75">
      <c r="A75" s="92"/>
      <c r="B75" s="2"/>
      <c r="C75" s="2"/>
      <c r="D75" s="38" t="s">
        <v>124</v>
      </c>
      <c r="E75" s="29" t="e">
        <f>$F73*$E61/100</f>
        <v>#DIV/0!</v>
      </c>
      <c r="F75" s="28" t="s">
        <v>113</v>
      </c>
      <c r="G75" s="2"/>
      <c r="H75" s="104"/>
    </row>
    <row r="76" spans="1:8" ht="13.5" thickBot="1">
      <c r="A76" s="98"/>
      <c r="B76" s="8"/>
      <c r="C76" s="8"/>
      <c r="D76" s="8"/>
      <c r="E76" s="8"/>
      <c r="F76" s="8"/>
      <c r="G76" s="8"/>
      <c r="H76" s="107"/>
    </row>
    <row r="77" spans="1:8" ht="12.75">
      <c r="A77" s="100" t="s">
        <v>125</v>
      </c>
      <c r="B77" s="34"/>
      <c r="C77" s="34"/>
      <c r="D77" s="2"/>
      <c r="E77" s="2"/>
      <c r="F77" s="2"/>
      <c r="G77" s="2"/>
      <c r="H77" s="104"/>
    </row>
    <row r="78" spans="1:8" ht="12.75">
      <c r="A78" s="92"/>
      <c r="B78" s="2"/>
      <c r="C78" s="2"/>
      <c r="D78" s="2"/>
      <c r="E78" s="2"/>
      <c r="F78" s="2"/>
      <c r="G78" s="2"/>
      <c r="H78" s="104"/>
    </row>
    <row r="79" spans="1:8" ht="12.75">
      <c r="A79" s="127" t="s">
        <v>126</v>
      </c>
      <c r="B79" s="2"/>
      <c r="C79" s="2"/>
      <c r="D79" s="2"/>
      <c r="E79" s="2"/>
      <c r="F79" s="2"/>
      <c r="G79" s="2"/>
      <c r="H79" s="104"/>
    </row>
    <row r="80" spans="1:8" ht="12.75">
      <c r="A80" s="92"/>
      <c r="B80" s="2"/>
      <c r="C80" s="2"/>
      <c r="D80" s="38" t="s">
        <v>127</v>
      </c>
      <c r="E80" s="29" t="e">
        <f>$E61+$F67+$E75</f>
        <v>#DIV/0!</v>
      </c>
      <c r="F80" s="28" t="s">
        <v>128</v>
      </c>
      <c r="G80" s="2"/>
      <c r="H80" s="104"/>
    </row>
    <row r="81" spans="1:8" ht="13.5" thickBot="1">
      <c r="A81" s="98"/>
      <c r="B81" s="8"/>
      <c r="C81" s="8"/>
      <c r="D81" s="8"/>
      <c r="E81" s="8"/>
      <c r="F81" s="8"/>
      <c r="G81" s="8"/>
      <c r="H81" s="107"/>
    </row>
    <row r="82" spans="1:8" ht="12.75">
      <c r="A82" s="100" t="s">
        <v>129</v>
      </c>
      <c r="B82" s="34"/>
      <c r="C82" s="33" t="s">
        <v>130</v>
      </c>
      <c r="D82" s="2"/>
      <c r="E82" s="2"/>
      <c r="F82" s="2"/>
      <c r="G82" s="2"/>
      <c r="H82" s="104"/>
    </row>
    <row r="83" spans="1:8" ht="12.75">
      <c r="A83" s="92"/>
      <c r="B83" s="2"/>
      <c r="C83" s="2"/>
      <c r="D83" s="2"/>
      <c r="E83" s="2"/>
      <c r="F83" s="2"/>
      <c r="G83" s="2"/>
      <c r="H83" s="104"/>
    </row>
    <row r="84" spans="1:8" ht="12.75">
      <c r="A84" s="127" t="s">
        <v>131</v>
      </c>
      <c r="B84" s="2"/>
      <c r="C84" s="2"/>
      <c r="D84" s="38" t="s">
        <v>132</v>
      </c>
      <c r="E84" s="29" t="e">
        <f>$E80*$E17</f>
        <v>#DIV/0!</v>
      </c>
      <c r="F84" s="29" t="s">
        <v>133</v>
      </c>
      <c r="G84" s="2"/>
      <c r="H84" s="104"/>
    </row>
    <row r="85" spans="1:8" ht="13.5" thickBot="1">
      <c r="A85" s="98"/>
      <c r="B85" s="8"/>
      <c r="C85" s="8"/>
      <c r="D85" s="8"/>
      <c r="E85" s="8"/>
      <c r="F85" s="8"/>
      <c r="G85" s="8"/>
      <c r="H85" s="107"/>
    </row>
    <row r="86" spans="1:8" ht="12.75">
      <c r="A86" s="92"/>
      <c r="B86" s="2"/>
      <c r="C86" s="2"/>
      <c r="D86" s="2"/>
      <c r="E86" s="2"/>
      <c r="F86" s="2"/>
      <c r="G86" s="2"/>
      <c r="H86" s="104"/>
    </row>
    <row r="87" spans="1:8" ht="12.75">
      <c r="A87" s="92"/>
      <c r="B87" s="2"/>
      <c r="C87" s="2"/>
      <c r="D87" s="2"/>
      <c r="E87" s="2"/>
      <c r="F87" s="2"/>
      <c r="G87" s="2"/>
      <c r="H87" s="104"/>
    </row>
    <row r="88" spans="1:8" ht="12.75">
      <c r="A88" s="92"/>
      <c r="B88" s="2"/>
      <c r="C88" s="2"/>
      <c r="D88" s="2"/>
      <c r="E88" s="2"/>
      <c r="F88" s="2"/>
      <c r="G88" s="2"/>
      <c r="H88" s="104"/>
    </row>
    <row r="89" spans="1:8" ht="23.25">
      <c r="A89" s="140" t="s">
        <v>134</v>
      </c>
      <c r="B89" s="141"/>
      <c r="C89" s="141"/>
      <c r="D89" s="141"/>
      <c r="E89" s="141"/>
      <c r="F89" s="141"/>
      <c r="G89" s="141"/>
      <c r="H89" s="142"/>
    </row>
    <row r="90" spans="1:8" ht="12.75">
      <c r="A90" s="92"/>
      <c r="B90" s="2"/>
      <c r="C90" s="2"/>
      <c r="D90" s="2"/>
      <c r="E90" s="2"/>
      <c r="F90" s="2"/>
      <c r="G90" s="2"/>
      <c r="H90" s="104"/>
    </row>
    <row r="91" spans="1:8" ht="24" thickBot="1">
      <c r="A91" s="92"/>
      <c r="B91" s="2"/>
      <c r="C91" s="2"/>
      <c r="D91" s="50" t="e">
        <f>ROUND($E80,1)</f>
        <v>#DIV/0!</v>
      </c>
      <c r="E91" s="50" t="s">
        <v>135</v>
      </c>
      <c r="F91" s="8"/>
      <c r="G91" s="2"/>
      <c r="H91" s="104"/>
    </row>
    <row r="92" spans="1:8" ht="12.75">
      <c r="A92" s="92"/>
      <c r="B92" s="2"/>
      <c r="C92" s="2"/>
      <c r="D92" s="2"/>
      <c r="E92" s="2"/>
      <c r="F92" s="2"/>
      <c r="G92" s="2"/>
      <c r="H92" s="104"/>
    </row>
    <row r="93" spans="1:8" ht="12.75">
      <c r="A93" s="92"/>
      <c r="B93" s="2"/>
      <c r="C93" s="2"/>
      <c r="D93" s="2"/>
      <c r="E93" s="2"/>
      <c r="F93" s="2"/>
      <c r="G93" s="2"/>
      <c r="H93" s="104"/>
    </row>
    <row r="94" spans="1:8" ht="12.75">
      <c r="A94" s="92"/>
      <c r="B94" s="2"/>
      <c r="C94" s="2"/>
      <c r="D94" s="2"/>
      <c r="E94" s="2"/>
      <c r="F94" s="2"/>
      <c r="G94" s="2"/>
      <c r="H94" s="104"/>
    </row>
    <row r="95" spans="1:8" ht="23.25">
      <c r="A95" s="92"/>
      <c r="B95" s="3" t="s">
        <v>136</v>
      </c>
      <c r="C95" s="2"/>
      <c r="D95" s="2"/>
      <c r="E95" s="2"/>
      <c r="F95" s="2"/>
      <c r="G95" s="2"/>
      <c r="H95" s="104"/>
    </row>
    <row r="96" spans="1:8" ht="12.75">
      <c r="A96" s="92"/>
      <c r="B96" s="2"/>
      <c r="C96" s="2"/>
      <c r="D96" s="2"/>
      <c r="E96" s="2"/>
      <c r="F96" s="2"/>
      <c r="G96" s="2"/>
      <c r="H96" s="104"/>
    </row>
    <row r="97" spans="1:8" ht="24" thickBot="1">
      <c r="A97" s="92"/>
      <c r="B97" s="2"/>
      <c r="C97" s="2"/>
      <c r="D97" s="91" t="e">
        <f>ROUND($E84,1)</f>
        <v>#DIV/0!</v>
      </c>
      <c r="E97" s="50" t="s">
        <v>137</v>
      </c>
      <c r="F97" s="2"/>
      <c r="G97" s="2"/>
      <c r="H97" s="104"/>
    </row>
    <row r="98" spans="1:8" ht="12.75">
      <c r="A98" s="92"/>
      <c r="B98" s="2"/>
      <c r="C98" s="2"/>
      <c r="D98" s="2"/>
      <c r="E98" s="2"/>
      <c r="F98" s="2"/>
      <c r="G98" s="2"/>
      <c r="H98" s="104"/>
    </row>
    <row r="99" spans="1:8" ht="12.75">
      <c r="A99" s="92"/>
      <c r="B99" s="2"/>
      <c r="C99" s="2"/>
      <c r="D99" s="2"/>
      <c r="E99" s="2"/>
      <c r="F99" s="2"/>
      <c r="G99" s="2"/>
      <c r="H99" s="104"/>
    </row>
    <row r="100" spans="1:8" ht="12.75">
      <c r="A100" s="92"/>
      <c r="B100" s="2"/>
      <c r="C100" s="2"/>
      <c r="D100" s="2"/>
      <c r="E100" s="2"/>
      <c r="F100" s="2"/>
      <c r="G100" s="2"/>
      <c r="H100" s="104"/>
    </row>
    <row r="101" spans="1:8" ht="23.25">
      <c r="A101" s="92"/>
      <c r="B101" s="3" t="s">
        <v>138</v>
      </c>
      <c r="C101" s="2"/>
      <c r="D101" s="2"/>
      <c r="E101" s="2"/>
      <c r="F101" s="2"/>
      <c r="G101" s="2"/>
      <c r="H101" s="104"/>
    </row>
    <row r="102" spans="1:8" ht="12.75" customHeight="1">
      <c r="A102" s="92"/>
      <c r="B102" s="3"/>
      <c r="C102" s="2"/>
      <c r="D102" s="2"/>
      <c r="E102" s="2"/>
      <c r="F102" s="2"/>
      <c r="G102" s="2"/>
      <c r="H102" s="104"/>
    </row>
    <row r="103" spans="1:8" ht="12.75" customHeight="1">
      <c r="A103" s="92"/>
      <c r="B103" s="3"/>
      <c r="C103" s="2"/>
      <c r="D103" s="2"/>
      <c r="E103" s="2"/>
      <c r="F103" s="2"/>
      <c r="G103" s="2"/>
      <c r="H103" s="104"/>
    </row>
    <row r="104" spans="1:8" ht="12.75" customHeight="1">
      <c r="A104" s="92"/>
      <c r="B104" s="3"/>
      <c r="C104" s="2"/>
      <c r="D104" s="2"/>
      <c r="E104" s="2"/>
      <c r="F104" s="2"/>
      <c r="G104" s="2"/>
      <c r="H104" s="104"/>
    </row>
    <row r="105" spans="1:8" ht="24" thickBot="1">
      <c r="A105" s="92"/>
      <c r="B105" s="3"/>
      <c r="C105" s="2"/>
      <c r="D105" s="91" t="e">
        <f>D97/60</f>
        <v>#DIV/0!</v>
      </c>
      <c r="E105" s="50" t="s">
        <v>139</v>
      </c>
      <c r="F105" s="2"/>
      <c r="G105" s="2"/>
      <c r="H105" s="104"/>
    </row>
    <row r="106" spans="1:8" ht="12.75" customHeight="1">
      <c r="A106" s="115"/>
      <c r="B106" s="116"/>
      <c r="C106" s="116"/>
      <c r="D106" s="116"/>
      <c r="E106" s="116"/>
      <c r="F106" s="116"/>
      <c r="G106" s="116"/>
      <c r="H106" s="117"/>
    </row>
  </sheetData>
  <mergeCells count="1">
    <mergeCell ref="A89:H89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Effektberäkning</dc:title>
  <dc:subject/>
  <dc:creator>Bengt Persson</dc:creator>
  <cp:keywords/>
  <dc:description/>
  <cp:lastModifiedBy>Unknown User</cp:lastModifiedBy>
  <cp:lastPrinted>2000-01-30T21:02:03Z</cp:lastPrinted>
  <dcterms:created xsi:type="dcterms:W3CDTF">2004-02-12T06:32:33Z</dcterms:created>
  <dcterms:modified xsi:type="dcterms:W3CDTF">2004-02-12T06:32:33Z</dcterms:modified>
  <cp:category/>
  <cp:version/>
  <cp:contentType/>
  <cp:contentStatus/>
</cp:coreProperties>
</file>